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org">[1]Титульный!$G$15</definedName>
    <definedName name="ва">[2]Титульный!$G$15</definedName>
  </definedNames>
  <calcPr calcId="125725"/>
</workbook>
</file>

<file path=xl/calcChain.xml><?xml version="1.0" encoding="utf-8"?>
<calcChain xmlns="http://schemas.openxmlformats.org/spreadsheetml/2006/main">
  <c r="E171" i="1"/>
  <c r="D9"/>
  <c r="E168"/>
  <c r="I167"/>
  <c r="I166" s="1"/>
  <c r="I164" s="1"/>
  <c r="H167"/>
  <c r="H166" s="1"/>
  <c r="H164" s="1"/>
  <c r="G166"/>
  <c r="G164" s="1"/>
  <c r="F166"/>
  <c r="E165"/>
  <c r="E163"/>
  <c r="E162"/>
  <c r="E161"/>
  <c r="I160"/>
  <c r="H160"/>
  <c r="G160"/>
  <c r="F160"/>
  <c r="E159"/>
  <c r="E158"/>
  <c r="I157"/>
  <c r="I155" s="1"/>
  <c r="I154" s="1"/>
  <c r="H157"/>
  <c r="H155" s="1"/>
  <c r="G157"/>
  <c r="G155" s="1"/>
  <c r="F157"/>
  <c r="E156"/>
  <c r="E153"/>
  <c r="E152"/>
  <c r="E151"/>
  <c r="I150"/>
  <c r="I148" s="1"/>
  <c r="H150"/>
  <c r="H148" s="1"/>
  <c r="G150"/>
  <c r="G148" s="1"/>
  <c r="F150"/>
  <c r="E149"/>
  <c r="I145"/>
  <c r="H145"/>
  <c r="G144"/>
  <c r="G142" s="1"/>
  <c r="E143"/>
  <c r="E141"/>
  <c r="E140"/>
  <c r="E139"/>
  <c r="I138"/>
  <c r="H138"/>
  <c r="G138"/>
  <c r="F138"/>
  <c r="E137"/>
  <c r="E136"/>
  <c r="E135"/>
  <c r="E134"/>
  <c r="E133"/>
  <c r="I132"/>
  <c r="I131" s="1"/>
  <c r="H132"/>
  <c r="G131"/>
  <c r="F131"/>
  <c r="E130"/>
  <c r="E129"/>
  <c r="I128"/>
  <c r="H128"/>
  <c r="G128"/>
  <c r="F128"/>
  <c r="E127"/>
  <c r="E126"/>
  <c r="I125"/>
  <c r="H125"/>
  <c r="G125"/>
  <c r="G124" s="1"/>
  <c r="G122" s="1"/>
  <c r="G121" s="1"/>
  <c r="F125"/>
  <c r="F124" s="1"/>
  <c r="F122" s="1"/>
  <c r="E120"/>
  <c r="E119"/>
  <c r="E118"/>
  <c r="I117"/>
  <c r="I115" s="1"/>
  <c r="H117"/>
  <c r="H115" s="1"/>
  <c r="G117"/>
  <c r="G115" s="1"/>
  <c r="F117"/>
  <c r="F115" s="1"/>
  <c r="E116"/>
  <c r="E113"/>
  <c r="E112"/>
  <c r="E111"/>
  <c r="G108"/>
  <c r="I107"/>
  <c r="H107"/>
  <c r="F107"/>
  <c r="E106"/>
  <c r="I105"/>
  <c r="I108" s="1"/>
  <c r="H105"/>
  <c r="H108" s="1"/>
  <c r="F105"/>
  <c r="E104"/>
  <c r="E103"/>
  <c r="I101"/>
  <c r="H101"/>
  <c r="I99"/>
  <c r="E99" s="1"/>
  <c r="I98"/>
  <c r="H98"/>
  <c r="I97"/>
  <c r="H97"/>
  <c r="G95"/>
  <c r="G89" s="1"/>
  <c r="F95"/>
  <c r="E94"/>
  <c r="I93"/>
  <c r="I92" s="1"/>
  <c r="H93"/>
  <c r="H92" s="1"/>
  <c r="F93"/>
  <c r="E91"/>
  <c r="E90"/>
  <c r="E88"/>
  <c r="E87"/>
  <c r="E85"/>
  <c r="H83"/>
  <c r="G83"/>
  <c r="F83"/>
  <c r="F81"/>
  <c r="E81" s="1"/>
  <c r="H80"/>
  <c r="F80"/>
  <c r="I79"/>
  <c r="E79"/>
  <c r="H78"/>
  <c r="E78" s="1"/>
  <c r="I77"/>
  <c r="I75" s="1"/>
  <c r="H77"/>
  <c r="G75"/>
  <c r="I73"/>
  <c r="E73" s="1"/>
  <c r="H72"/>
  <c r="E72" s="1"/>
  <c r="H71"/>
  <c r="E71"/>
  <c r="G69"/>
  <c r="F69"/>
  <c r="I66"/>
  <c r="H66"/>
  <c r="G66"/>
  <c r="F66"/>
  <c r="E65"/>
  <c r="I59"/>
  <c r="H59"/>
  <c r="G59"/>
  <c r="F59"/>
  <c r="E58"/>
  <c r="E57"/>
  <c r="E56"/>
  <c r="E55"/>
  <c r="E54"/>
  <c r="E52"/>
  <c r="E50"/>
  <c r="E49"/>
  <c r="E48"/>
  <c r="I46"/>
  <c r="H46"/>
  <c r="G46"/>
  <c r="G40" s="1"/>
  <c r="F46"/>
  <c r="E45"/>
  <c r="E44"/>
  <c r="I43"/>
  <c r="I123" s="1"/>
  <c r="H43"/>
  <c r="H123" s="1"/>
  <c r="F43"/>
  <c r="E42"/>
  <c r="E41"/>
  <c r="E39"/>
  <c r="E38"/>
  <c r="E36"/>
  <c r="H34"/>
  <c r="G34"/>
  <c r="F34"/>
  <c r="E32"/>
  <c r="E31"/>
  <c r="E30"/>
  <c r="E29"/>
  <c r="E28"/>
  <c r="I26"/>
  <c r="H26"/>
  <c r="G26"/>
  <c r="F26"/>
  <c r="E24"/>
  <c r="E23"/>
  <c r="E22"/>
  <c r="I20"/>
  <c r="H20"/>
  <c r="G20"/>
  <c r="F20"/>
  <c r="I17"/>
  <c r="H17"/>
  <c r="G17"/>
  <c r="F17"/>
  <c r="E16"/>
  <c r="H15" l="1"/>
  <c r="E138"/>
  <c r="G154"/>
  <c r="G64"/>
  <c r="E167"/>
  <c r="F40"/>
  <c r="F146" s="1"/>
  <c r="H75"/>
  <c r="H95"/>
  <c r="H89" s="1"/>
  <c r="E157"/>
  <c r="E17"/>
  <c r="E20"/>
  <c r="G109"/>
  <c r="E93"/>
  <c r="I95"/>
  <c r="I89" s="1"/>
  <c r="E101"/>
  <c r="E145"/>
  <c r="E150"/>
  <c r="F15"/>
  <c r="I35" s="1"/>
  <c r="I69"/>
  <c r="I64" s="1"/>
  <c r="E97"/>
  <c r="E128"/>
  <c r="F155"/>
  <c r="F154" s="1"/>
  <c r="E26"/>
  <c r="I40"/>
  <c r="I146" s="1"/>
  <c r="I144" s="1"/>
  <c r="I142" s="1"/>
  <c r="H69"/>
  <c r="E80"/>
  <c r="F92"/>
  <c r="F89" s="1"/>
  <c r="E98"/>
  <c r="E125"/>
  <c r="H40"/>
  <c r="H146" s="1"/>
  <c r="H144" s="1"/>
  <c r="H142" s="1"/>
  <c r="E59"/>
  <c r="E107"/>
  <c r="E117"/>
  <c r="I124"/>
  <c r="I122" s="1"/>
  <c r="I121" s="1"/>
  <c r="E132"/>
  <c r="G15"/>
  <c r="G62" s="1"/>
  <c r="E66"/>
  <c r="E46"/>
  <c r="E166"/>
  <c r="I15"/>
  <c r="E115"/>
  <c r="E160"/>
  <c r="E123"/>
  <c r="H154"/>
  <c r="E105"/>
  <c r="F148"/>
  <c r="E148" s="1"/>
  <c r="F164"/>
  <c r="E164" s="1"/>
  <c r="E43"/>
  <c r="F75"/>
  <c r="E77"/>
  <c r="H131"/>
  <c r="F108"/>
  <c r="E108" s="1"/>
  <c r="F121"/>
  <c r="I37" l="1"/>
  <c r="I86" s="1"/>
  <c r="H64"/>
  <c r="E75"/>
  <c r="E15"/>
  <c r="E154"/>
  <c r="E95"/>
  <c r="E89"/>
  <c r="E69"/>
  <c r="E92"/>
  <c r="E155"/>
  <c r="E40"/>
  <c r="H53"/>
  <c r="H62" s="1"/>
  <c r="E37"/>
  <c r="I84"/>
  <c r="E35"/>
  <c r="F53"/>
  <c r="E146"/>
  <c r="F144"/>
  <c r="E131"/>
  <c r="H124"/>
  <c r="F64"/>
  <c r="I34" l="1"/>
  <c r="H122"/>
  <c r="E124"/>
  <c r="E64"/>
  <c r="F142"/>
  <c r="E142" s="1"/>
  <c r="E144"/>
  <c r="E34"/>
  <c r="I62"/>
  <c r="H102"/>
  <c r="H109" s="1"/>
  <c r="E86"/>
  <c r="I83"/>
  <c r="E84"/>
  <c r="F102"/>
  <c r="E102" s="1"/>
  <c r="E53"/>
  <c r="F62"/>
  <c r="H121" l="1"/>
  <c r="E121" s="1"/>
  <c r="E122"/>
  <c r="E83"/>
  <c r="I109"/>
  <c r="E62"/>
  <c r="F109"/>
  <c r="E109" l="1"/>
</calcChain>
</file>

<file path=xl/sharedStrings.xml><?xml version="1.0" encoding="utf-8"?>
<sst xmlns="http://schemas.openxmlformats.org/spreadsheetml/2006/main" count="179" uniqueCount="86">
  <si>
    <t>L1.1</t>
  </si>
  <si>
    <t>L1.2</t>
  </si>
  <si>
    <t>L2</t>
  </si>
  <si>
    <t>L2.1</t>
  </si>
  <si>
    <t>L2.2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</si>
  <si>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</si>
  <si>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</si>
  <si>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</si>
  <si>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</si>
  <si>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</si>
  <si>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</si>
  <si>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</si>
  <si>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</si>
  <si>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</si>
  <si>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</si>
  <si>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</si>
  <si>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</si>
  <si>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</si>
  <si>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</t>
  </si>
  <si>
    <t>ОБЩЕСТВО С ОГРАНИЧЕННОЙ ОТВЕТСТВЕННОСТЬЮ "РЕАЛ ЭСТЕЙТ МЕНЕДЖМЕНТ"</t>
  </si>
  <si>
    <t>ОБЩЕСТВО С ОГРАНИЧЕННОЙ ОТВЕТСТВЕННОСТЬЮ "НУГУШСКИЙ ГИДРОТЕХНИЧЕСКИЙ УЗЕЛ"</t>
  </si>
  <si>
    <t>ФЕДЕРАЛЬНОЕ ГОСУДАРСТВЕННОЕ БЮДЖЕТНОЕ УЧРЕЖДЕНИЕ САНАТОРИЙ "ГЛУХОВСКАЯ" МИНИСТЕРСТВА ЗДРАВООХРАНЕНИЯ РОССИЙСКОЙ ФЕДЕРАЦИИ</t>
  </si>
  <si>
    <t>от смежных сетевых организаций:</t>
  </si>
  <si>
    <t>ООО "Башкирские распределительные электрические сети"</t>
  </si>
  <si>
    <t>ООО "Аскинские электрические сети"</t>
  </si>
  <si>
    <t>ООО «ГИП-Энерго»</t>
  </si>
  <si>
    <t>ГАУ РНТИК "Баштехинформ"</t>
  </si>
  <si>
    <t>АО «Электросеть»</t>
  </si>
  <si>
    <t>Поступление в сеть из других уровней напряжения (трансформация)</t>
  </si>
  <si>
    <t xml:space="preserve">НН </t>
  </si>
  <si>
    <t>Генерация на установках организации (совмещение деятельности)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</si>
  <si>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</si>
  <si>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</si>
  <si>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</si>
  <si>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</si>
  <si>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</si>
  <si>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</si>
  <si>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МУП "Белорецкие городские электрические сети"</t>
  </si>
  <si>
    <t>населению и приравненным к нему категориям</t>
  </si>
  <si>
    <t>Отпуск в сеть других уровней напряжения</t>
  </si>
  <si>
    <t>Хозяйственные нужды организации</t>
  </si>
  <si>
    <t>Собственное потребление (совмещение деятельности)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</si>
  <si>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</si>
  <si>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</si>
  <si>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Нормативные потери (объемы потерь учтенные в сводном прогнозном балансе)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</si>
  <si>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</si>
  <si>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Небаланс</t>
  </si>
  <si>
    <t>относимые на собственное потребление</t>
  </si>
  <si>
    <t>Заявленная мощность</t>
  </si>
  <si>
    <t>Максимальная мощность</t>
  </si>
  <si>
    <t>Резервируемая мощность</t>
  </si>
  <si>
    <t>Полезный отпуск конечным потребителям (тыс. кВт ч):</t>
  </si>
  <si>
    <t>по одноставочному тарифу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</si>
  <si>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</si>
  <si>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</si>
  <si>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</si>
  <si>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компенсация потерь (тыс. кВт ч)</t>
  </si>
  <si>
    <t>Полезный отпуск потребителям ГП, ЭСО (тыс. кВт ч):</t>
  </si>
  <si>
    <t>по одноставочному тарифу:</t>
  </si>
  <si>
    <t>прочим потребителям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</si>
  <si>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</si>
  <si>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</si>
  <si>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в пределах социальной нормы потребления</t>
  </si>
  <si>
    <t>сверх социальной нормы потребления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</si>
  <si>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</si>
  <si>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</si>
  <si>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Садоводческим, огородническим или дачным некоммерческим объединениям граждан</t>
  </si>
  <si>
    <t>Религиозным организациям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</si>
  <si>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</si>
  <si>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</si>
  <si>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</si>
  <si>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</si>
  <si>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</si>
  <si>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мощность (МВт)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</si>
  <si>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</si>
  <si>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</si>
  <si>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</si>
  <si>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компенсация потерь</t>
  </si>
  <si>
    <t>Стоимость услуг, оплачиваемая ГП, ЭСО:</t>
  </si>
  <si>
    <t xml:space="preserve">сверх социальной нормы потребления </t>
  </si>
  <si>
    <t>Стоимость услуг, оплачиваемых сетевыми организациями по индивидуальному тарифу:</t>
  </si>
  <si>
    <t>мощность</t>
  </si>
  <si>
    <t>Затраты на покупку потерь (тыс руб)</t>
  </si>
  <si>
    <t>По договору № 092400012 с ООО "Башэлектросбыт"</t>
  </si>
  <si>
    <t>Норматив потерь, утвержденный постановлением № 867 от 27.12.2018 г. ГКТ РБ, млн кВт*ч</t>
  </si>
  <si>
    <t>то же в относительном выражении, %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</si>
</sst>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2" fillId="0" borderId="1" xfId="4" applyFont="1" applyFill="1" applyBorder="1" applyAlignment="1" applyProtection="1">
      <alignment horizontal="left" vertical="center" wrapText="1" indent="1"/>
    </xf>
    <xf numFmtId="165" fontId="2" fillId="0" borderId="1" xfId="4" applyNumberFormat="1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left" vertical="center" indent="1"/>
    </xf>
    <xf numFmtId="0" fontId="7" fillId="6" borderId="7" xfId="0" applyFont="1" applyFill="1" applyBorder="1" applyAlignment="1" applyProtection="1">
      <alignment horizontal="center" vertical="top"/>
    </xf>
    <xf numFmtId="0" fontId="7" fillId="6" borderId="8" xfId="0" applyFont="1" applyFill="1" applyBorder="1" applyAlignment="1" applyProtection="1">
      <alignment horizontal="center" vertical="top"/>
    </xf>
    <xf numFmtId="0" fontId="8" fillId="7" borderId="0" xfId="6" applyFont="1" applyFill="1" applyBorder="1" applyAlignment="1" applyProtection="1">
      <alignment horizontal="center" vertical="center" wrapText="1"/>
    </xf>
    <xf numFmtId="0" fontId="0" fillId="8" borderId="6" xfId="7" applyNumberFormat="1" applyFont="1" applyFill="1" applyBorder="1" applyAlignment="1" applyProtection="1">
      <alignment horizontal="left" vertical="center" wrapText="1" indent="2"/>
    </xf>
    <xf numFmtId="164" fontId="2" fillId="4" borderId="5" xfId="4" applyNumberFormat="1" applyFont="1" applyFill="1" applyBorder="1" applyAlignment="1" applyProtection="1">
      <alignment horizontal="right" vertical="center"/>
    </xf>
    <xf numFmtId="164" fontId="2" fillId="5" borderId="5" xfId="4" applyNumberFormat="1" applyFont="1" applyFill="1" applyBorder="1" applyAlignment="1" applyProtection="1">
      <alignment horizontal="right" vertical="center"/>
      <protection locked="0"/>
    </xf>
    <xf numFmtId="164" fontId="2" fillId="5" borderId="6" xfId="4" applyNumberFormat="1" applyFont="1" applyFill="1" applyBorder="1" applyAlignment="1" applyProtection="1">
      <alignment horizontal="right" vertical="center"/>
      <protection locked="0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49" fontId="2" fillId="0" borderId="9" xfId="4" applyFont="1" applyBorder="1" applyAlignment="1">
      <alignment vertical="center" wrapText="1"/>
    </xf>
    <xf numFmtId="165" fontId="2" fillId="4" borderId="9" xfId="4" applyNumberFormat="1" applyFont="1" applyFill="1" applyBorder="1" applyAlignment="1" applyProtection="1">
      <alignment horizontal="right" vertical="center"/>
    </xf>
    <xf numFmtId="165" fontId="2" fillId="9" borderId="9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5" fillId="10" borderId="10" xfId="9" applyFont="1" applyFill="1" applyBorder="1" applyAlignment="1" applyProtection="1">
      <alignment vertical="center" wrapText="1"/>
    </xf>
    <xf numFmtId="4" fontId="2" fillId="4" borderId="4" xfId="4" applyNumberFormat="1" applyFont="1" applyFill="1" applyBorder="1" applyAlignment="1" applyProtection="1">
      <alignment horizontal="right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49" fontId="2" fillId="0" borderId="0" xfId="4" applyFont="1" applyBorder="1" applyAlignment="1">
      <alignment horizontal="center"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8" xfId="4" applyFont="1" applyFill="1" applyBorder="1" applyAlignment="1">
      <alignment horizontal="center" vertical="center"/>
    </xf>
  </cellXfs>
  <cellStyles count="10">
    <cellStyle name="Обычный" xfId="0" builtinId="0"/>
    <cellStyle name="Обычный 10" xfId="4"/>
    <cellStyle name="Обычный_FORM3.1" xfId="9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3;&#1048;&#1055;-&#1069;&#1051;&#1045;&#1050;&#1058;&#1056;&#1054;/46/2019/46EP.STX(v1.0)%20&#1043;&#1086;&#1076;&#1086;&#1074;&#1086;&#1081;%202019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4;&#1083;&#1103;%20&#1089;&#1072;&#1081;&#1090;&#1072;/2019/!.46EP.STX(v1.0)%20-2018%20&#1075;&#1086;&#1076;%20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"ГИП-Электро"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>
        <row r="15">
          <cell r="G15" t="str">
            <v>ООО "ГИП-Электро"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90"/>
  <sheetViews>
    <sheetView tabSelected="1" topLeftCell="C19" workbookViewId="0">
      <selection activeCell="I168" sqref="H168:I168"/>
    </sheetView>
  </sheetViews>
  <sheetFormatPr defaultColWidth="9.140625" defaultRowHeight="11.25"/>
  <cols>
    <col min="1" max="2" width="9.140625" style="1" hidden="1" customWidth="1"/>
    <col min="3" max="3" width="4.140625" style="1" customWidth="1"/>
    <col min="4" max="4" width="89.85546875" style="1" customWidth="1"/>
    <col min="5" max="6" width="15.7109375" style="1" customWidth="1"/>
    <col min="7" max="7" width="15.7109375" style="1" hidden="1" customWidth="1"/>
    <col min="8" max="9" width="15.7109375" style="1" customWidth="1"/>
    <col min="10" max="13" width="11.7109375" style="1" customWidth="1"/>
    <col min="14" max="16384" width="9.140625" style="1"/>
  </cols>
  <sheetData>
    <row r="1" spans="1:75" hidden="1">
      <c r="J1" s="2"/>
      <c r="R1" s="2"/>
      <c r="S1" s="2"/>
      <c r="T1" s="2"/>
      <c r="V1" s="2"/>
      <c r="W1" s="2"/>
      <c r="AA1" s="2"/>
      <c r="AG1" s="2"/>
      <c r="AJ1" s="2"/>
      <c r="AM1" s="2"/>
      <c r="AP1" s="2"/>
      <c r="AT1" s="2"/>
      <c r="AU1" s="2"/>
      <c r="AV1" s="2"/>
      <c r="AX1" s="2"/>
      <c r="BB1" s="2"/>
      <c r="BC1" s="2"/>
      <c r="BE1" s="2"/>
      <c r="BL1" s="2"/>
      <c r="BM1" s="2"/>
      <c r="BW1" s="2"/>
    </row>
    <row r="2" spans="1:75" hidden="1"/>
    <row r="3" spans="1:75" hidden="1"/>
    <row r="4" spans="1:75" hidden="1">
      <c r="A4" s="3"/>
      <c r="E4" s="4"/>
      <c r="F4" s="4"/>
      <c r="G4" s="4"/>
      <c r="H4" s="4"/>
      <c r="I4" s="4"/>
    </row>
    <row r="5" spans="1:75" hidden="1">
      <c r="A5" s="5"/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</row>
    <row r="6" spans="1:75" hidden="1">
      <c r="A6" s="5"/>
    </row>
    <row r="7" spans="1:75" ht="12" customHeight="1">
      <c r="A7" s="5"/>
      <c r="D7" s="6"/>
      <c r="E7" s="6"/>
      <c r="F7" s="6"/>
      <c r="G7" s="6"/>
      <c r="H7" s="6"/>
      <c r="I7" s="7"/>
    </row>
    <row r="8" spans="1:75" ht="22.5" customHeight="1">
      <c r="A8" s="5"/>
      <c r="D8" s="53" t="s">
        <v>5</v>
      </c>
      <c r="E8" s="53"/>
      <c r="F8" s="8"/>
      <c r="G8" s="8"/>
      <c r="H8" s="8"/>
      <c r="I8" s="8"/>
    </row>
    <row r="9" spans="1:75">
      <c r="A9" s="5"/>
      <c r="D9" s="9" t="str">
        <f>IF(ва="","Не определено",ва)</f>
        <v>ООО "ГИП-Электро"</v>
      </c>
      <c r="E9" s="50"/>
      <c r="F9" s="8"/>
      <c r="G9" s="8"/>
      <c r="H9" s="8"/>
      <c r="I9" s="8"/>
    </row>
    <row r="10" spans="1:75" ht="12" customHeight="1">
      <c r="D10" s="10"/>
      <c r="E10" s="6"/>
      <c r="F10" s="6"/>
      <c r="G10" s="6"/>
      <c r="I10" s="11"/>
    </row>
    <row r="11" spans="1:75" ht="15" customHeight="1">
      <c r="C11" s="6"/>
      <c r="D11" s="54" t="s">
        <v>6</v>
      </c>
      <c r="E11" s="54" t="s">
        <v>7</v>
      </c>
      <c r="F11" s="54" t="s">
        <v>8</v>
      </c>
      <c r="G11" s="54"/>
      <c r="H11" s="54"/>
      <c r="I11" s="56"/>
    </row>
    <row r="12" spans="1:75" ht="15" customHeight="1">
      <c r="C12" s="6"/>
      <c r="D12" s="55"/>
      <c r="E12" s="55"/>
      <c r="F12" s="12" t="s">
        <v>9</v>
      </c>
      <c r="G12" s="12" t="s">
        <v>10</v>
      </c>
      <c r="H12" s="12" t="s">
        <v>11</v>
      </c>
      <c r="I12" s="13" t="s">
        <v>12</v>
      </c>
    </row>
    <row r="13" spans="1:75" ht="12" customHeight="1">
      <c r="D13" s="14">
        <v>1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</row>
    <row r="14" spans="1:75" s="15" customFormat="1" ht="15" customHeight="1">
      <c r="C14" s="16"/>
      <c r="D14" s="58"/>
      <c r="E14" s="58"/>
      <c r="F14" s="58"/>
      <c r="G14" s="58"/>
      <c r="H14" s="58"/>
      <c r="I14" s="59"/>
    </row>
    <row r="15" spans="1:75" s="15" customFormat="1" ht="15" customHeight="1">
      <c r="C15" s="16"/>
      <c r="D15" s="17" t="s">
        <v>13</v>
      </c>
      <c r="E15" s="18">
        <f>SUM(F15:I15)</f>
        <v>196175.30799999999</v>
      </c>
      <c r="F15" s="18">
        <f>F16+F17+F20+F26</f>
        <v>7775.4560000000001</v>
      </c>
      <c r="G15" s="18">
        <f>G16+G17+G20+G26</f>
        <v>0</v>
      </c>
      <c r="H15" s="18">
        <f>H16+H17+H20+H26</f>
        <v>187227.973</v>
      </c>
      <c r="I15" s="18">
        <f>I16+I17+I20+I26</f>
        <v>1171.8789999999999</v>
      </c>
    </row>
    <row r="16" spans="1:75" s="15" customFormat="1" ht="15" customHeight="1">
      <c r="C16" s="16"/>
      <c r="D16" s="19" t="s">
        <v>14</v>
      </c>
      <c r="E16" s="18">
        <f t="shared" ref="E16:E154" si="0">SUM(F16:I16)</f>
        <v>0</v>
      </c>
      <c r="F16" s="20"/>
      <c r="G16" s="20"/>
      <c r="H16" s="20"/>
      <c r="I16" s="20"/>
    </row>
    <row r="17" spans="3:9" s="15" customFormat="1">
      <c r="C17" s="16"/>
      <c r="D17" s="19" t="s">
        <v>15</v>
      </c>
      <c r="E17" s="18">
        <f t="shared" si="0"/>
        <v>0</v>
      </c>
      <c r="F17" s="18">
        <f>SUM(F18:F19)</f>
        <v>0</v>
      </c>
      <c r="G17" s="18">
        <f>SUM(G18:G19)</f>
        <v>0</v>
      </c>
      <c r="H17" s="18">
        <f>SUM(H18:H19)</f>
        <v>0</v>
      </c>
      <c r="I17" s="18">
        <f>SUM(I18:I19)</f>
        <v>0</v>
      </c>
    </row>
    <row r="18" spans="3:9" s="15" customFormat="1">
      <c r="C18" s="16"/>
      <c r="D18" s="21"/>
      <c r="E18" s="22"/>
      <c r="F18" s="22"/>
      <c r="G18" s="22"/>
      <c r="H18" s="22"/>
      <c r="I18" s="22"/>
    </row>
    <row r="19" spans="3:9" s="15" customFormat="1">
      <c r="C19" s="16"/>
      <c r="D19" s="23" t="s">
        <v>16</v>
      </c>
      <c r="E19" s="24"/>
      <c r="F19" s="24"/>
      <c r="G19" s="24"/>
      <c r="H19" s="24"/>
      <c r="I19" s="25"/>
    </row>
    <row r="20" spans="3:9" s="15" customFormat="1">
      <c r="C20" s="16"/>
      <c r="D20" s="19" t="s">
        <v>17</v>
      </c>
      <c r="E20" s="18">
        <f t="shared" si="0"/>
        <v>5266.1210000000001</v>
      </c>
      <c r="F20" s="18">
        <f>SUM(F21:F25)</f>
        <v>0</v>
      </c>
      <c r="G20" s="18">
        <f>SUM(G21:G25)</f>
        <v>0</v>
      </c>
      <c r="H20" s="18">
        <f>SUM(H21:H25)</f>
        <v>4654.058</v>
      </c>
      <c r="I20" s="18">
        <f>SUM(I21:I25)</f>
        <v>612.06299999999999</v>
      </c>
    </row>
    <row r="21" spans="3:9" s="15" customFormat="1">
      <c r="C21" s="16"/>
      <c r="D21" s="21"/>
      <c r="E21" s="22"/>
      <c r="F21" s="22"/>
      <c r="G21" s="22"/>
      <c r="H21" s="22"/>
      <c r="I21" s="22"/>
    </row>
    <row r="22" spans="3:9" s="15" customFormat="1" ht="15">
      <c r="C22" s="26" t="s">
        <v>18</v>
      </c>
      <c r="D22" s="27" t="s">
        <v>19</v>
      </c>
      <c r="E22" s="28">
        <f>SUM(F22:I22)</f>
        <v>359.27800000000002</v>
      </c>
      <c r="F22" s="29"/>
      <c r="G22" s="29"/>
      <c r="H22" s="29">
        <v>359.27800000000002</v>
      </c>
      <c r="I22" s="30"/>
    </row>
    <row r="23" spans="3:9" s="15" customFormat="1" ht="30">
      <c r="C23" s="26" t="s">
        <v>18</v>
      </c>
      <c r="D23" s="27" t="s">
        <v>20</v>
      </c>
      <c r="E23" s="28">
        <f>SUM(F23:I23)</f>
        <v>4294.78</v>
      </c>
      <c r="F23" s="29"/>
      <c r="G23" s="29"/>
      <c r="H23" s="29">
        <v>4294.78</v>
      </c>
      <c r="I23" s="30"/>
    </row>
    <row r="24" spans="3:9" s="15" customFormat="1" ht="30">
      <c r="C24" s="26" t="s">
        <v>18</v>
      </c>
      <c r="D24" s="27" t="s">
        <v>21</v>
      </c>
      <c r="E24" s="28">
        <f>SUM(F24:I24)</f>
        <v>612.06299999999999</v>
      </c>
      <c r="F24" s="29"/>
      <c r="G24" s="29"/>
      <c r="H24" s="29"/>
      <c r="I24" s="30">
        <v>612.06299999999999</v>
      </c>
    </row>
    <row r="25" spans="3:9" s="15" customFormat="1">
      <c r="C25" s="16"/>
      <c r="D25" s="23" t="s">
        <v>16</v>
      </c>
      <c r="E25" s="24"/>
      <c r="F25" s="24"/>
      <c r="G25" s="24"/>
      <c r="H25" s="24"/>
      <c r="I25" s="25"/>
    </row>
    <row r="26" spans="3:9" s="15" customFormat="1">
      <c r="C26" s="16"/>
      <c r="D26" s="19" t="s">
        <v>22</v>
      </c>
      <c r="E26" s="18">
        <f t="shared" si="0"/>
        <v>190909.18700000001</v>
      </c>
      <c r="F26" s="18">
        <f>SUM(F27:F33)</f>
        <v>7775.4560000000001</v>
      </c>
      <c r="G26" s="18">
        <f>SUM(G27:G33)</f>
        <v>0</v>
      </c>
      <c r="H26" s="18">
        <f>SUM(H27:H33)</f>
        <v>182573.91500000001</v>
      </c>
      <c r="I26" s="18">
        <f>SUM(I27:I33)</f>
        <v>559.81599999999992</v>
      </c>
    </row>
    <row r="27" spans="3:9" s="15" customFormat="1">
      <c r="C27" s="16"/>
      <c r="D27" s="21"/>
      <c r="E27" s="22"/>
      <c r="F27" s="22"/>
      <c r="G27" s="22"/>
      <c r="H27" s="22"/>
      <c r="I27" s="22"/>
    </row>
    <row r="28" spans="3:9" s="15" customFormat="1" ht="15">
      <c r="C28" s="26" t="s">
        <v>18</v>
      </c>
      <c r="D28" s="27" t="s">
        <v>23</v>
      </c>
      <c r="E28" s="28">
        <f>SUM(F28:I28)</f>
        <v>180606.05599999998</v>
      </c>
      <c r="F28" s="29"/>
      <c r="G28" s="29"/>
      <c r="H28" s="29">
        <v>180064.57399999999</v>
      </c>
      <c r="I28" s="30">
        <v>541.48199999999997</v>
      </c>
    </row>
    <row r="29" spans="3:9" s="15" customFormat="1" ht="15">
      <c r="C29" s="26" t="s">
        <v>18</v>
      </c>
      <c r="D29" s="27" t="s">
        <v>24</v>
      </c>
      <c r="E29" s="28">
        <f>SUM(F29:I29)</f>
        <v>965.92100000000005</v>
      </c>
      <c r="F29" s="29"/>
      <c r="G29" s="29"/>
      <c r="H29" s="29">
        <v>965.92100000000005</v>
      </c>
      <c r="I29" s="30"/>
    </row>
    <row r="30" spans="3:9" s="15" customFormat="1" ht="15">
      <c r="C30" s="26" t="s">
        <v>18</v>
      </c>
      <c r="D30" s="27" t="s">
        <v>25</v>
      </c>
      <c r="E30" s="28">
        <f>SUM(F30:I30)</f>
        <v>18.334</v>
      </c>
      <c r="F30" s="29"/>
      <c r="G30" s="29"/>
      <c r="H30" s="29"/>
      <c r="I30" s="30">
        <v>18.334</v>
      </c>
    </row>
    <row r="31" spans="3:9" s="15" customFormat="1" ht="15">
      <c r="C31" s="26" t="s">
        <v>18</v>
      </c>
      <c r="D31" s="27" t="s">
        <v>26</v>
      </c>
      <c r="E31" s="28">
        <f>SUM(F31:I31)</f>
        <v>8957.601999999999</v>
      </c>
      <c r="F31" s="29">
        <v>7414.1819999999998</v>
      </c>
      <c r="G31" s="29"/>
      <c r="H31" s="29">
        <v>1543.42</v>
      </c>
      <c r="I31" s="30"/>
    </row>
    <row r="32" spans="3:9" s="15" customFormat="1" ht="15">
      <c r="C32" s="26" t="s">
        <v>18</v>
      </c>
      <c r="D32" s="27" t="s">
        <v>27</v>
      </c>
      <c r="E32" s="28">
        <f>SUM(F32:I32)</f>
        <v>361.274</v>
      </c>
      <c r="F32" s="29">
        <v>361.274</v>
      </c>
      <c r="G32" s="29"/>
      <c r="H32" s="29"/>
      <c r="I32" s="30"/>
    </row>
    <row r="33" spans="3:9" s="15" customFormat="1">
      <c r="C33" s="16"/>
      <c r="D33" s="23" t="s">
        <v>16</v>
      </c>
      <c r="E33" s="24"/>
      <c r="F33" s="24"/>
      <c r="G33" s="24"/>
      <c r="H33" s="24"/>
      <c r="I33" s="25"/>
    </row>
    <row r="34" spans="3:9" s="15" customFormat="1">
      <c r="C34" s="16"/>
      <c r="D34" s="17" t="s">
        <v>28</v>
      </c>
      <c r="E34" s="18">
        <f t="shared" si="0"/>
        <v>133371.64299999998</v>
      </c>
      <c r="F34" s="18">
        <f>F36+F37+F38</f>
        <v>0</v>
      </c>
      <c r="G34" s="18">
        <f>G35+G37+G38</f>
        <v>0</v>
      </c>
      <c r="H34" s="18">
        <f>H35+H36+H38</f>
        <v>0</v>
      </c>
      <c r="I34" s="18">
        <f>I35+I36+I37</f>
        <v>133371.64299999998</v>
      </c>
    </row>
    <row r="35" spans="3:9" s="15" customFormat="1">
      <c r="C35" s="16"/>
      <c r="D35" s="19" t="s">
        <v>9</v>
      </c>
      <c r="E35" s="18">
        <f t="shared" si="0"/>
        <v>85.789000000000485</v>
      </c>
      <c r="F35" s="31"/>
      <c r="G35" s="20"/>
      <c r="H35" s="20"/>
      <c r="I35" s="20">
        <f>F15-F40-F56</f>
        <v>85.789000000000485</v>
      </c>
    </row>
    <row r="36" spans="3:9" s="15" customFormat="1">
      <c r="C36" s="16"/>
      <c r="D36" s="19" t="s">
        <v>10</v>
      </c>
      <c r="E36" s="18">
        <f t="shared" si="0"/>
        <v>0</v>
      </c>
      <c r="F36" s="20"/>
      <c r="G36" s="31"/>
      <c r="H36" s="20"/>
      <c r="I36" s="20"/>
    </row>
    <row r="37" spans="3:9" s="15" customFormat="1">
      <c r="C37" s="16"/>
      <c r="D37" s="19" t="s">
        <v>11</v>
      </c>
      <c r="E37" s="18">
        <f t="shared" si="0"/>
        <v>133285.85399999999</v>
      </c>
      <c r="F37" s="20"/>
      <c r="G37" s="20"/>
      <c r="H37" s="31"/>
      <c r="I37" s="20">
        <f>H15-H40-H56</f>
        <v>133285.85399999999</v>
      </c>
    </row>
    <row r="38" spans="3:9" s="15" customFormat="1">
      <c r="C38" s="16"/>
      <c r="D38" s="19" t="s">
        <v>29</v>
      </c>
      <c r="E38" s="18">
        <f t="shared" si="0"/>
        <v>0</v>
      </c>
      <c r="F38" s="20"/>
      <c r="G38" s="20"/>
      <c r="H38" s="20"/>
      <c r="I38" s="31"/>
    </row>
    <row r="39" spans="3:9" s="15" customFormat="1">
      <c r="C39" s="16"/>
      <c r="D39" s="32" t="s">
        <v>30</v>
      </c>
      <c r="E39" s="18">
        <f t="shared" si="0"/>
        <v>0</v>
      </c>
      <c r="F39" s="20"/>
      <c r="G39" s="20"/>
      <c r="H39" s="20"/>
      <c r="I39" s="20"/>
    </row>
    <row r="40" spans="3:9" s="15" customFormat="1">
      <c r="C40" s="16"/>
      <c r="D40" s="17" t="s">
        <v>31</v>
      </c>
      <c r="E40" s="18">
        <f t="shared" si="0"/>
        <v>174507.08000000002</v>
      </c>
      <c r="F40" s="18">
        <f>F41+F43+F46+F52</f>
        <v>7594.4669999999996</v>
      </c>
      <c r="G40" s="18">
        <f>G41+G43+G46+G52</f>
        <v>0</v>
      </c>
      <c r="H40" s="18">
        <f>H41+H43+H46+H52</f>
        <v>39108.205999999998</v>
      </c>
      <c r="I40" s="18">
        <f>I41+I43+I46+I52</f>
        <v>127804.40700000001</v>
      </c>
    </row>
    <row r="41" spans="3:9" s="15" customFormat="1" ht="22.5">
      <c r="C41" s="16"/>
      <c r="D41" s="19" t="s">
        <v>32</v>
      </c>
      <c r="E41" s="18">
        <f t="shared" si="0"/>
        <v>0</v>
      </c>
      <c r="F41" s="20"/>
      <c r="G41" s="20"/>
      <c r="H41" s="20"/>
      <c r="I41" s="20"/>
    </row>
    <row r="42" spans="3:9" s="15" customFormat="1">
      <c r="C42" s="16"/>
      <c r="D42" s="33" t="s">
        <v>33</v>
      </c>
      <c r="E42" s="18">
        <f t="shared" si="0"/>
        <v>0</v>
      </c>
      <c r="F42" s="20"/>
      <c r="G42" s="20"/>
      <c r="H42" s="20"/>
      <c r="I42" s="20"/>
    </row>
    <row r="43" spans="3:9" s="15" customFormat="1">
      <c r="C43" s="16"/>
      <c r="D43" s="19" t="s">
        <v>34</v>
      </c>
      <c r="E43" s="18">
        <f t="shared" si="0"/>
        <v>78093.57699999999</v>
      </c>
      <c r="F43" s="20">
        <f>SUM(F44:F45)</f>
        <v>7594.4669999999996</v>
      </c>
      <c r="G43" s="20"/>
      <c r="H43" s="20">
        <f>SUM(H44:H45)</f>
        <v>34430.411</v>
      </c>
      <c r="I43" s="20">
        <f>SUM(I44:I45)</f>
        <v>36068.699000000001</v>
      </c>
    </row>
    <row r="44" spans="3:9" s="15" customFormat="1">
      <c r="C44" s="16"/>
      <c r="D44" s="33" t="s">
        <v>35</v>
      </c>
      <c r="E44" s="18">
        <f t="shared" si="0"/>
        <v>78093.57699999999</v>
      </c>
      <c r="F44" s="20">
        <v>7594.4669999999996</v>
      </c>
      <c r="G44" s="20"/>
      <c r="H44" s="20">
        <v>34430.411</v>
      </c>
      <c r="I44" s="20">
        <v>36068.699000000001</v>
      </c>
    </row>
    <row r="45" spans="3:9" s="15" customFormat="1">
      <c r="C45" s="16"/>
      <c r="D45" s="34" t="s">
        <v>33</v>
      </c>
      <c r="E45" s="18">
        <f t="shared" si="0"/>
        <v>0</v>
      </c>
      <c r="F45" s="20"/>
      <c r="G45" s="20"/>
      <c r="H45" s="20"/>
      <c r="I45" s="20"/>
    </row>
    <row r="46" spans="3:9" s="15" customFormat="1">
      <c r="C46" s="16"/>
      <c r="D46" s="19" t="s">
        <v>36</v>
      </c>
      <c r="E46" s="18">
        <f t="shared" si="0"/>
        <v>4965.0989999999993</v>
      </c>
      <c r="F46" s="18">
        <f>SUM(F47:F51)</f>
        <v>0</v>
      </c>
      <c r="G46" s="18">
        <f>SUM(G47:G51)</f>
        <v>0</v>
      </c>
      <c r="H46" s="18">
        <f>SUM(H47:H51)</f>
        <v>4628.2199999999993</v>
      </c>
      <c r="I46" s="18">
        <f>SUM(I47:I51)</f>
        <v>336.87900000000002</v>
      </c>
    </row>
    <row r="47" spans="3:9" s="15" customFormat="1">
      <c r="C47" s="16"/>
      <c r="D47" s="21"/>
      <c r="E47" s="22"/>
      <c r="F47" s="22"/>
      <c r="G47" s="22"/>
      <c r="H47" s="22"/>
      <c r="I47" s="22"/>
    </row>
    <row r="48" spans="3:9" s="15" customFormat="1" ht="15">
      <c r="C48" s="26" t="s">
        <v>18</v>
      </c>
      <c r="D48" s="27" t="s">
        <v>23</v>
      </c>
      <c r="E48" s="28">
        <f>SUM(F48:I48)</f>
        <v>3608.239</v>
      </c>
      <c r="F48" s="29"/>
      <c r="G48" s="29"/>
      <c r="H48" s="29">
        <v>3465.7649999999999</v>
      </c>
      <c r="I48" s="30">
        <v>142.47399999999999</v>
      </c>
    </row>
    <row r="49" spans="3:9" s="15" customFormat="1" ht="15">
      <c r="C49" s="26" t="s">
        <v>18</v>
      </c>
      <c r="D49" s="27" t="s">
        <v>26</v>
      </c>
      <c r="E49" s="28">
        <f>SUM(F49:I49)</f>
        <v>1271.3229999999999</v>
      </c>
      <c r="F49" s="29"/>
      <c r="G49" s="29"/>
      <c r="H49" s="29">
        <v>1162.4549999999999</v>
      </c>
      <c r="I49" s="30">
        <v>108.86799999999999</v>
      </c>
    </row>
    <row r="50" spans="3:9" s="15" customFormat="1" ht="15">
      <c r="C50" s="26" t="s">
        <v>18</v>
      </c>
      <c r="D50" s="27" t="s">
        <v>37</v>
      </c>
      <c r="E50" s="28">
        <f>SUM(F50:I50)</f>
        <v>85.537000000000006</v>
      </c>
      <c r="F50" s="29"/>
      <c r="G50" s="29"/>
      <c r="H50" s="29"/>
      <c r="I50" s="30">
        <v>85.537000000000006</v>
      </c>
    </row>
    <row r="51" spans="3:9" s="15" customFormat="1">
      <c r="C51" s="16"/>
      <c r="D51" s="23" t="s">
        <v>16</v>
      </c>
      <c r="E51" s="24"/>
      <c r="F51" s="24"/>
      <c r="G51" s="24"/>
      <c r="H51" s="24"/>
      <c r="I51" s="25"/>
    </row>
    <row r="52" spans="3:9" s="15" customFormat="1">
      <c r="C52" s="16"/>
      <c r="D52" s="35" t="s">
        <v>38</v>
      </c>
      <c r="E52" s="18">
        <f t="shared" si="0"/>
        <v>91448.403999999995</v>
      </c>
      <c r="F52" s="20"/>
      <c r="G52" s="20"/>
      <c r="H52" s="20">
        <v>49.575000000000003</v>
      </c>
      <c r="I52" s="20">
        <v>91398.828999999998</v>
      </c>
    </row>
    <row r="53" spans="3:9" s="15" customFormat="1">
      <c r="C53" s="16"/>
      <c r="D53" s="17" t="s">
        <v>39</v>
      </c>
      <c r="E53" s="18">
        <f t="shared" si="0"/>
        <v>133371.64299999998</v>
      </c>
      <c r="F53" s="20">
        <f>I35</f>
        <v>85.789000000000485</v>
      </c>
      <c r="G53" s="20"/>
      <c r="H53" s="20">
        <f>I37</f>
        <v>133285.85399999999</v>
      </c>
      <c r="I53" s="20"/>
    </row>
    <row r="54" spans="3:9" s="15" customFormat="1">
      <c r="C54" s="16"/>
      <c r="D54" s="17" t="s">
        <v>40</v>
      </c>
      <c r="E54" s="18">
        <f t="shared" si="0"/>
        <v>0</v>
      </c>
      <c r="F54" s="20"/>
      <c r="G54" s="20"/>
      <c r="H54" s="20"/>
      <c r="I54" s="20"/>
    </row>
    <row r="55" spans="3:9" s="15" customFormat="1">
      <c r="C55" s="16"/>
      <c r="D55" s="17" t="s">
        <v>41</v>
      </c>
      <c r="E55" s="18">
        <f t="shared" si="0"/>
        <v>0</v>
      </c>
      <c r="F55" s="20"/>
      <c r="G55" s="20"/>
      <c r="H55" s="20"/>
      <c r="I55" s="20"/>
    </row>
    <row r="56" spans="3:9" s="15" customFormat="1">
      <c r="C56" s="16"/>
      <c r="D56" s="17" t="s">
        <v>42</v>
      </c>
      <c r="E56" s="18">
        <f t="shared" si="0"/>
        <v>21668.228000000003</v>
      </c>
      <c r="F56" s="20">
        <v>95.2</v>
      </c>
      <c r="G56" s="20"/>
      <c r="H56" s="20">
        <v>14833.913</v>
      </c>
      <c r="I56" s="20">
        <v>6739.1149999999998</v>
      </c>
    </row>
    <row r="57" spans="3:9" s="15" customFormat="1">
      <c r="C57" s="16"/>
      <c r="D57" s="19" t="s">
        <v>43</v>
      </c>
      <c r="E57" s="18">
        <f t="shared" si="0"/>
        <v>0</v>
      </c>
      <c r="F57" s="20"/>
      <c r="G57" s="20"/>
      <c r="H57" s="20"/>
      <c r="I57" s="20"/>
    </row>
    <row r="58" spans="3:9" s="15" customFormat="1">
      <c r="C58" s="16"/>
      <c r="D58" s="17" t="s">
        <v>44</v>
      </c>
      <c r="E58" s="18">
        <f t="shared" si="0"/>
        <v>21668.228000000003</v>
      </c>
      <c r="F58" s="20">
        <v>95.2</v>
      </c>
      <c r="G58" s="20"/>
      <c r="H58" s="20">
        <v>14833.913</v>
      </c>
      <c r="I58" s="20">
        <v>6739.1149999999998</v>
      </c>
    </row>
    <row r="59" spans="3:9" s="15" customFormat="1" ht="22.5">
      <c r="C59" s="16"/>
      <c r="D59" s="32" t="s">
        <v>45</v>
      </c>
      <c r="E59" s="18">
        <f t="shared" si="0"/>
        <v>0</v>
      </c>
      <c r="F59" s="18">
        <f>F56-F58</f>
        <v>0</v>
      </c>
      <c r="G59" s="18">
        <f>G56-G58</f>
        <v>0</v>
      </c>
      <c r="H59" s="18">
        <f>H56-H58</f>
        <v>0</v>
      </c>
      <c r="I59" s="18">
        <f>I56-I58</f>
        <v>0</v>
      </c>
    </row>
    <row r="60" spans="3:9" s="15" customFormat="1">
      <c r="C60" s="16"/>
      <c r="D60" s="47" t="s">
        <v>84</v>
      </c>
      <c r="E60" s="18">
        <v>39.729999999999997</v>
      </c>
      <c r="F60" s="18"/>
      <c r="G60" s="18"/>
      <c r="H60" s="18"/>
      <c r="I60" s="18"/>
    </row>
    <row r="61" spans="3:9" s="15" customFormat="1">
      <c r="C61" s="16"/>
      <c r="D61" s="51" t="s">
        <v>85</v>
      </c>
      <c r="E61" s="52">
        <v>18.28</v>
      </c>
      <c r="F61" s="18"/>
      <c r="G61" s="18"/>
      <c r="H61" s="18"/>
      <c r="I61" s="18"/>
    </row>
    <row r="62" spans="3:9" s="15" customFormat="1">
      <c r="C62" s="16"/>
      <c r="D62" s="17" t="s">
        <v>46</v>
      </c>
      <c r="E62" s="18">
        <f t="shared" si="0"/>
        <v>0</v>
      </c>
      <c r="F62" s="18">
        <f>(F15+F34+F39)-(F40+F53+F54+F55+F56)</f>
        <v>0</v>
      </c>
      <c r="G62" s="18">
        <f>(G15+G34+G39)-(G40+G53+G54+G55+G56)</f>
        <v>0</v>
      </c>
      <c r="H62" s="18">
        <f>(H15+H34+H39)-(H40+H53+H54+H55+H56)</f>
        <v>0</v>
      </c>
      <c r="I62" s="18">
        <f>(I15+I34+I39)-(I40+I53+I54+I55+I56)</f>
        <v>0</v>
      </c>
    </row>
    <row r="63" spans="3:9" s="15" customFormat="1">
      <c r="C63" s="16"/>
      <c r="D63" s="58"/>
      <c r="E63" s="58"/>
      <c r="F63" s="58"/>
      <c r="G63" s="58"/>
      <c r="H63" s="58"/>
      <c r="I63" s="59"/>
    </row>
    <row r="64" spans="3:9" s="15" customFormat="1">
      <c r="C64" s="16"/>
      <c r="D64" s="17" t="s">
        <v>13</v>
      </c>
      <c r="E64" s="18">
        <f t="shared" si="0"/>
        <v>40.506980797026642</v>
      </c>
      <c r="F64" s="18">
        <f>F65+F66+F69+F75</f>
        <v>1.6055040264298988</v>
      </c>
      <c r="G64" s="18">
        <f>G65+G66+G69+G75</f>
        <v>0</v>
      </c>
      <c r="H64" s="18">
        <f>H65+H66+H69+H75</f>
        <v>38.65950299401198</v>
      </c>
      <c r="I64" s="18">
        <f>I65+I66+I69+I75</f>
        <v>0.24197377658476152</v>
      </c>
    </row>
    <row r="65" spans="3:9" s="15" customFormat="1">
      <c r="C65" s="16"/>
      <c r="D65" s="19" t="s">
        <v>14</v>
      </c>
      <c r="E65" s="18">
        <f t="shared" si="0"/>
        <v>0</v>
      </c>
      <c r="F65" s="20"/>
      <c r="G65" s="20"/>
      <c r="H65" s="20"/>
      <c r="I65" s="20"/>
    </row>
    <row r="66" spans="3:9" s="15" customFormat="1">
      <c r="C66" s="16"/>
      <c r="D66" s="19" t="s">
        <v>15</v>
      </c>
      <c r="E66" s="18">
        <f t="shared" si="0"/>
        <v>0</v>
      </c>
      <c r="F66" s="18">
        <f>SUM(F67:F68)</f>
        <v>0</v>
      </c>
      <c r="G66" s="18">
        <f>SUM(G67:G68)</f>
        <v>0</v>
      </c>
      <c r="H66" s="18">
        <f>SUM(H67:H68)</f>
        <v>0</v>
      </c>
      <c r="I66" s="18">
        <f>SUM(I67:I68)</f>
        <v>0</v>
      </c>
    </row>
    <row r="67" spans="3:9" s="15" customFormat="1">
      <c r="C67" s="16"/>
      <c r="D67" s="21"/>
      <c r="E67" s="22"/>
      <c r="F67" s="22"/>
      <c r="G67" s="22"/>
      <c r="H67" s="22"/>
      <c r="I67" s="22"/>
    </row>
    <row r="68" spans="3:9" s="15" customFormat="1">
      <c r="C68" s="16"/>
      <c r="D68" s="23" t="s">
        <v>16</v>
      </c>
      <c r="E68" s="24"/>
      <c r="F68" s="24"/>
      <c r="G68" s="24"/>
      <c r="H68" s="24"/>
      <c r="I68" s="25"/>
    </row>
    <row r="69" spans="3:9" s="15" customFormat="1" ht="14.25">
      <c r="C69" s="26" t="s">
        <v>18</v>
      </c>
      <c r="D69" s="19" t="s">
        <v>17</v>
      </c>
      <c r="E69" s="18">
        <f t="shared" si="0"/>
        <v>1.0873675407805079</v>
      </c>
      <c r="F69" s="18">
        <f>SUM(F70:F74)</f>
        <v>0</v>
      </c>
      <c r="G69" s="18">
        <f>SUM(G70:G74)</f>
        <v>0</v>
      </c>
      <c r="H69" s="18">
        <f>SUM(H70:H74)</f>
        <v>0.96098657856700387</v>
      </c>
      <c r="I69" s="18">
        <f>SUM(I70:I74)</f>
        <v>0.12638096221350403</v>
      </c>
    </row>
    <row r="70" spans="3:9" s="15" customFormat="1" ht="14.25">
      <c r="C70" s="26" t="s">
        <v>18</v>
      </c>
      <c r="D70" s="21"/>
      <c r="E70" s="22"/>
      <c r="F70" s="22"/>
      <c r="G70" s="22"/>
      <c r="H70" s="22"/>
      <c r="I70" s="22"/>
    </row>
    <row r="71" spans="3:9" s="15" customFormat="1" ht="15">
      <c r="C71" s="26" t="s">
        <v>18</v>
      </c>
      <c r="D71" s="27" t="s">
        <v>19</v>
      </c>
      <c r="E71" s="28">
        <f>SUM(F71:I71)</f>
        <v>7.4185009291761306E-2</v>
      </c>
      <c r="F71" s="29"/>
      <c r="G71" s="29"/>
      <c r="H71" s="29">
        <f>H22/4843</f>
        <v>7.4185009291761306E-2</v>
      </c>
      <c r="I71" s="30"/>
    </row>
    <row r="72" spans="3:9" s="15" customFormat="1" ht="30">
      <c r="C72" s="16"/>
      <c r="D72" s="27" t="s">
        <v>20</v>
      </c>
      <c r="E72" s="28">
        <f>SUM(F72:I72)</f>
        <v>0.88680156927524256</v>
      </c>
      <c r="F72" s="29"/>
      <c r="G72" s="29"/>
      <c r="H72" s="29">
        <f>H23/4843</f>
        <v>0.88680156927524256</v>
      </c>
      <c r="I72" s="30"/>
    </row>
    <row r="73" spans="3:9" s="15" customFormat="1" ht="30">
      <c r="C73" s="16"/>
      <c r="D73" s="27" t="s">
        <v>21</v>
      </c>
      <c r="E73" s="28">
        <f>SUM(F73:I73)</f>
        <v>0.12638096221350403</v>
      </c>
      <c r="F73" s="29"/>
      <c r="G73" s="29"/>
      <c r="H73" s="29"/>
      <c r="I73" s="30">
        <f>I24/4843</f>
        <v>0.12638096221350403</v>
      </c>
    </row>
    <row r="74" spans="3:9" s="15" customFormat="1">
      <c r="C74" s="16"/>
      <c r="D74" s="23" t="s">
        <v>16</v>
      </c>
      <c r="E74" s="24"/>
      <c r="F74" s="24"/>
      <c r="G74" s="24"/>
      <c r="H74" s="24"/>
      <c r="I74" s="25"/>
    </row>
    <row r="75" spans="3:9" s="15" customFormat="1" ht="14.25">
      <c r="C75" s="26" t="s">
        <v>18</v>
      </c>
      <c r="D75" s="19" t="s">
        <v>22</v>
      </c>
      <c r="E75" s="18">
        <f t="shared" si="0"/>
        <v>39.41961325624613</v>
      </c>
      <c r="F75" s="18">
        <f>SUM(F76:F82)</f>
        <v>1.6055040264298988</v>
      </c>
      <c r="G75" s="18">
        <f>SUM(G76:G82)</f>
        <v>0</v>
      </c>
      <c r="H75" s="18">
        <f>SUM(H76:H82)</f>
        <v>37.698516415444978</v>
      </c>
      <c r="I75" s="18">
        <f>SUM(I76:I82)</f>
        <v>0.11559281437125749</v>
      </c>
    </row>
    <row r="76" spans="3:9" s="15" customFormat="1" ht="14.25">
      <c r="C76" s="26" t="s">
        <v>18</v>
      </c>
      <c r="D76" s="21"/>
      <c r="E76" s="22"/>
      <c r="F76" s="22"/>
      <c r="G76" s="22"/>
      <c r="H76" s="22"/>
      <c r="I76" s="22"/>
    </row>
    <row r="77" spans="3:9" s="15" customFormat="1" ht="15">
      <c r="C77" s="26" t="s">
        <v>18</v>
      </c>
      <c r="D77" s="27" t="s">
        <v>23</v>
      </c>
      <c r="E77" s="28">
        <f>SUM(F77:I77)</f>
        <v>37.2921858352261</v>
      </c>
      <c r="F77" s="29"/>
      <c r="G77" s="29"/>
      <c r="H77" s="29">
        <f>H28/4843</f>
        <v>37.180378690894074</v>
      </c>
      <c r="I77" s="30">
        <f>I28/4843</f>
        <v>0.1118071443320256</v>
      </c>
    </row>
    <row r="78" spans="3:9" s="15" customFormat="1" ht="15">
      <c r="C78" s="26" t="s">
        <v>18</v>
      </c>
      <c r="D78" s="27" t="s">
        <v>24</v>
      </c>
      <c r="E78" s="28">
        <f>SUM(F78:I78)</f>
        <v>0.19944683047697709</v>
      </c>
      <c r="F78" s="29"/>
      <c r="G78" s="29"/>
      <c r="H78" s="29">
        <f>H29/4843</f>
        <v>0.19944683047697709</v>
      </c>
      <c r="I78" s="30"/>
    </row>
    <row r="79" spans="3:9" s="15" customFormat="1" ht="15">
      <c r="C79" s="26" t="s">
        <v>18</v>
      </c>
      <c r="D79" s="27" t="s">
        <v>25</v>
      </c>
      <c r="E79" s="28">
        <f>SUM(F79:I79)</f>
        <v>3.7856700392318809E-3</v>
      </c>
      <c r="F79" s="29"/>
      <c r="G79" s="29"/>
      <c r="H79" s="29"/>
      <c r="I79" s="30">
        <f>I30/4843</f>
        <v>3.7856700392318809E-3</v>
      </c>
    </row>
    <row r="80" spans="3:9" s="15" customFormat="1" ht="15">
      <c r="C80" s="16"/>
      <c r="D80" s="27" t="s">
        <v>26</v>
      </c>
      <c r="E80" s="28">
        <f>SUM(F80:I80)</f>
        <v>1.849597769977287</v>
      </c>
      <c r="F80" s="29">
        <f>F31/4843</f>
        <v>1.5309068759033657</v>
      </c>
      <c r="G80" s="29"/>
      <c r="H80" s="29">
        <f>H31/4843</f>
        <v>0.31869089407392115</v>
      </c>
      <c r="I80" s="30"/>
    </row>
    <row r="81" spans="3:9" s="15" customFormat="1" ht="15">
      <c r="C81" s="16"/>
      <c r="D81" s="27" t="s">
        <v>27</v>
      </c>
      <c r="E81" s="28">
        <f>SUM(F81:I81)</f>
        <v>7.4597150526533137E-2</v>
      </c>
      <c r="F81" s="29">
        <f>F32/4843</f>
        <v>7.4597150526533137E-2</v>
      </c>
      <c r="G81" s="29"/>
      <c r="H81" s="29"/>
      <c r="I81" s="30"/>
    </row>
    <row r="82" spans="3:9" s="15" customFormat="1">
      <c r="C82" s="16"/>
      <c r="D82" s="23" t="s">
        <v>16</v>
      </c>
      <c r="E82" s="24"/>
      <c r="F82" s="24"/>
      <c r="G82" s="24"/>
      <c r="H82" s="24"/>
      <c r="I82" s="25"/>
    </row>
    <row r="83" spans="3:9" s="15" customFormat="1">
      <c r="C83" s="16"/>
      <c r="D83" s="17" t="s">
        <v>28</v>
      </c>
      <c r="E83" s="18">
        <f t="shared" si="0"/>
        <v>27.53905492463349</v>
      </c>
      <c r="F83" s="18">
        <f>F85+F86+F87</f>
        <v>0</v>
      </c>
      <c r="G83" s="18">
        <f>G84+G86+G87</f>
        <v>0</v>
      </c>
      <c r="H83" s="18">
        <f>H84+H85+H87</f>
        <v>0</v>
      </c>
      <c r="I83" s="18">
        <f>I84+I85+I86</f>
        <v>27.53905492463349</v>
      </c>
    </row>
    <row r="84" spans="3:9" s="15" customFormat="1">
      <c r="C84" s="16"/>
      <c r="D84" s="19" t="s">
        <v>9</v>
      </c>
      <c r="E84" s="18">
        <f t="shared" si="0"/>
        <v>1.7714020235391387E-2</v>
      </c>
      <c r="F84" s="31"/>
      <c r="G84" s="20"/>
      <c r="H84" s="20"/>
      <c r="I84" s="20">
        <f>I35/4843</f>
        <v>1.7714020235391387E-2</v>
      </c>
    </row>
    <row r="85" spans="3:9" s="15" customFormat="1">
      <c r="C85" s="16"/>
      <c r="D85" s="19" t="s">
        <v>10</v>
      </c>
      <c r="E85" s="18">
        <f t="shared" si="0"/>
        <v>0</v>
      </c>
      <c r="F85" s="20"/>
      <c r="G85" s="36"/>
      <c r="H85" s="20"/>
      <c r="I85" s="20"/>
    </row>
    <row r="86" spans="3:9" s="15" customFormat="1">
      <c r="C86" s="16"/>
      <c r="D86" s="19" t="s">
        <v>11</v>
      </c>
      <c r="E86" s="18">
        <f t="shared" si="0"/>
        <v>27.521340904398098</v>
      </c>
      <c r="F86" s="20"/>
      <c r="G86" s="20"/>
      <c r="H86" s="31"/>
      <c r="I86" s="20">
        <f>I37/4843</f>
        <v>27.521340904398098</v>
      </c>
    </row>
    <row r="87" spans="3:9" s="15" customFormat="1">
      <c r="C87" s="16"/>
      <c r="D87" s="19" t="s">
        <v>29</v>
      </c>
      <c r="E87" s="18">
        <f t="shared" si="0"/>
        <v>0</v>
      </c>
      <c r="F87" s="20"/>
      <c r="G87" s="20"/>
      <c r="H87" s="20"/>
      <c r="I87" s="31"/>
    </row>
    <row r="88" spans="3:9" s="15" customFormat="1">
      <c r="C88" s="16"/>
      <c r="D88" s="32" t="s">
        <v>30</v>
      </c>
      <c r="E88" s="18">
        <f t="shared" si="0"/>
        <v>0</v>
      </c>
      <c r="F88" s="20"/>
      <c r="G88" s="20"/>
      <c r="H88" s="20"/>
      <c r="I88" s="20"/>
    </row>
    <row r="89" spans="3:9" s="15" customFormat="1">
      <c r="C89" s="16"/>
      <c r="D89" s="17" t="s">
        <v>31</v>
      </c>
      <c r="E89" s="18">
        <f t="shared" si="0"/>
        <v>36.032847408631014</v>
      </c>
      <c r="F89" s="18">
        <f>F90+F92+F95+F101</f>
        <v>1.5681327689448687</v>
      </c>
      <c r="G89" s="18">
        <f>G90+G92+G95+G101</f>
        <v>0</v>
      </c>
      <c r="H89" s="18">
        <f>H90+H92+H95+H101</f>
        <v>8.0752025603964483</v>
      </c>
      <c r="I89" s="18">
        <f>I90+I92+I95+I101</f>
        <v>26.389512079289695</v>
      </c>
    </row>
    <row r="90" spans="3:9" s="15" customFormat="1" ht="22.5">
      <c r="C90" s="16"/>
      <c r="D90" s="19" t="s">
        <v>32</v>
      </c>
      <c r="E90" s="18">
        <f t="shared" si="0"/>
        <v>0</v>
      </c>
      <c r="F90" s="20"/>
      <c r="G90" s="20"/>
      <c r="H90" s="20"/>
      <c r="I90" s="20"/>
    </row>
    <row r="91" spans="3:9" s="15" customFormat="1">
      <c r="C91" s="16"/>
      <c r="D91" s="33" t="s">
        <v>33</v>
      </c>
      <c r="E91" s="18">
        <f t="shared" si="0"/>
        <v>0</v>
      </c>
      <c r="F91" s="20"/>
      <c r="G91" s="20"/>
      <c r="H91" s="20"/>
      <c r="I91" s="20"/>
    </row>
    <row r="92" spans="3:9" s="15" customFormat="1">
      <c r="C92" s="16"/>
      <c r="D92" s="19" t="s">
        <v>34</v>
      </c>
      <c r="E92" s="18">
        <f t="shared" si="0"/>
        <v>16.12504170968408</v>
      </c>
      <c r="F92" s="20">
        <f>SUM(F93)</f>
        <v>1.5681327689448687</v>
      </c>
      <c r="G92" s="20"/>
      <c r="H92" s="20">
        <f>SUM(H93:H94)</f>
        <v>7.1093146809828616</v>
      </c>
      <c r="I92" s="20">
        <f>SUM(I93:I94)</f>
        <v>7.4475942597563494</v>
      </c>
    </row>
    <row r="93" spans="3:9" s="15" customFormat="1">
      <c r="C93" s="16"/>
      <c r="D93" s="33" t="s">
        <v>35</v>
      </c>
      <c r="E93" s="18">
        <f t="shared" si="0"/>
        <v>16.12504170968408</v>
      </c>
      <c r="F93" s="20">
        <f>F44/4843</f>
        <v>1.5681327689448687</v>
      </c>
      <c r="G93" s="20"/>
      <c r="H93" s="20">
        <f>H44/4843</f>
        <v>7.1093146809828616</v>
      </c>
      <c r="I93" s="20">
        <f>I44/4843</f>
        <v>7.4475942597563494</v>
      </c>
    </row>
    <row r="94" spans="3:9" s="15" customFormat="1">
      <c r="C94" s="16"/>
      <c r="D94" s="34" t="s">
        <v>33</v>
      </c>
      <c r="E94" s="18">
        <f t="shared" si="0"/>
        <v>0</v>
      </c>
      <c r="F94" s="20"/>
      <c r="G94" s="20"/>
      <c r="H94" s="20"/>
      <c r="I94" s="20"/>
    </row>
    <row r="95" spans="3:9" s="15" customFormat="1" ht="14.25">
      <c r="C95" s="26" t="s">
        <v>18</v>
      </c>
      <c r="D95" s="19" t="s">
        <v>36</v>
      </c>
      <c r="E95" s="18">
        <f t="shared" si="0"/>
        <v>1.0252114391905842</v>
      </c>
      <c r="F95" s="18">
        <f>SUM(F96:F100)</f>
        <v>0</v>
      </c>
      <c r="G95" s="18">
        <f>SUM(G96:G100)</f>
        <v>0</v>
      </c>
      <c r="H95" s="18">
        <f>SUM(H96:H100)</f>
        <v>0.95565145570927101</v>
      </c>
      <c r="I95" s="18">
        <f>SUM(I96:I100)</f>
        <v>6.9559983481313231E-2</v>
      </c>
    </row>
    <row r="96" spans="3:9" s="15" customFormat="1" ht="14.25">
      <c r="C96" s="26" t="s">
        <v>18</v>
      </c>
      <c r="D96" s="21"/>
      <c r="E96" s="22"/>
      <c r="F96" s="22"/>
      <c r="G96" s="22"/>
      <c r="H96" s="22"/>
      <c r="I96" s="22"/>
    </row>
    <row r="97" spans="3:9" s="15" customFormat="1" ht="15">
      <c r="C97" s="26" t="s">
        <v>18</v>
      </c>
      <c r="D97" s="27" t="s">
        <v>23</v>
      </c>
      <c r="E97" s="28">
        <f>SUM(F97:I97)</f>
        <v>0.74504212265124914</v>
      </c>
      <c r="F97" s="29"/>
      <c r="G97" s="29"/>
      <c r="H97" s="29">
        <f>H48/4843</f>
        <v>0.71562358042535612</v>
      </c>
      <c r="I97" s="30">
        <f>I48/4843</f>
        <v>2.9418542225893039E-2</v>
      </c>
    </row>
    <row r="98" spans="3:9" s="15" customFormat="1" ht="15">
      <c r="C98" s="16"/>
      <c r="D98" s="27" t="s">
        <v>26</v>
      </c>
      <c r="E98" s="28">
        <f>SUM(F98:I98)</f>
        <v>0.2625073301672517</v>
      </c>
      <c r="F98" s="29"/>
      <c r="G98" s="29"/>
      <c r="H98" s="29">
        <f>H49/4843</f>
        <v>0.24002787528391492</v>
      </c>
      <c r="I98" s="30">
        <f>I49/4843</f>
        <v>2.2479454883336775E-2</v>
      </c>
    </row>
    <row r="99" spans="3:9" s="15" customFormat="1" ht="15">
      <c r="C99" s="16"/>
      <c r="D99" s="27" t="s">
        <v>37</v>
      </c>
      <c r="E99" s="28">
        <f>SUM(F99:I99)</f>
        <v>1.7661986372083421E-2</v>
      </c>
      <c r="F99" s="29"/>
      <c r="G99" s="29"/>
      <c r="H99" s="29"/>
      <c r="I99" s="30">
        <f>I50/4843</f>
        <v>1.7661986372083421E-2</v>
      </c>
    </row>
    <row r="100" spans="3:9" s="15" customFormat="1">
      <c r="C100" s="16"/>
      <c r="D100" s="23" t="s">
        <v>16</v>
      </c>
      <c r="E100" s="24"/>
      <c r="F100" s="24"/>
      <c r="G100" s="24"/>
      <c r="H100" s="24"/>
      <c r="I100" s="25"/>
    </row>
    <row r="101" spans="3:9" s="15" customFormat="1">
      <c r="C101" s="16"/>
      <c r="D101" s="35" t="s">
        <v>38</v>
      </c>
      <c r="E101" s="18">
        <f t="shared" si="0"/>
        <v>18.882594259756349</v>
      </c>
      <c r="F101" s="20"/>
      <c r="G101" s="20"/>
      <c r="H101" s="20">
        <f>H52/4843</f>
        <v>1.0236423704315507E-2</v>
      </c>
      <c r="I101" s="20">
        <f>I52/4843</f>
        <v>18.872357836052032</v>
      </c>
    </row>
    <row r="102" spans="3:9" s="15" customFormat="1">
      <c r="C102" s="16"/>
      <c r="D102" s="17" t="s">
        <v>39</v>
      </c>
      <c r="E102" s="18">
        <f t="shared" si="0"/>
        <v>27.53905492463349</v>
      </c>
      <c r="F102" s="20">
        <f>I84</f>
        <v>1.7714020235391387E-2</v>
      </c>
      <c r="G102" s="20"/>
      <c r="H102" s="20">
        <f>I86</f>
        <v>27.521340904398098</v>
      </c>
      <c r="I102" s="20"/>
    </row>
    <row r="103" spans="3:9" s="15" customFormat="1">
      <c r="C103" s="16"/>
      <c r="D103" s="17" t="s">
        <v>40</v>
      </c>
      <c r="E103" s="18">
        <f t="shared" si="0"/>
        <v>0</v>
      </c>
      <c r="F103" s="20"/>
      <c r="G103" s="20"/>
      <c r="H103" s="20"/>
      <c r="I103" s="20"/>
    </row>
    <row r="104" spans="3:9" s="15" customFormat="1">
      <c r="C104" s="16"/>
      <c r="D104" s="17" t="s">
        <v>41</v>
      </c>
      <c r="E104" s="18">
        <f t="shared" si="0"/>
        <v>0</v>
      </c>
      <c r="F104" s="20"/>
      <c r="G104" s="20"/>
      <c r="H104" s="20"/>
      <c r="I104" s="20"/>
    </row>
    <row r="105" spans="3:9" s="15" customFormat="1">
      <c r="C105" s="16"/>
      <c r="D105" s="17" t="s">
        <v>42</v>
      </c>
      <c r="E105" s="18">
        <f t="shared" si="0"/>
        <v>4.4741333883956225</v>
      </c>
      <c r="F105" s="20">
        <f>F56/4843</f>
        <v>1.9657237249638655E-2</v>
      </c>
      <c r="G105" s="20"/>
      <c r="H105" s="20">
        <f>H56/4843</f>
        <v>3.0629595292174274</v>
      </c>
      <c r="I105" s="20">
        <f>I56/4843</f>
        <v>1.3915166219285566</v>
      </c>
    </row>
    <row r="106" spans="3:9" s="15" customFormat="1">
      <c r="C106" s="16"/>
      <c r="D106" s="19" t="s">
        <v>47</v>
      </c>
      <c r="E106" s="18">
        <f t="shared" si="0"/>
        <v>0</v>
      </c>
      <c r="F106" s="20"/>
      <c r="G106" s="20"/>
      <c r="H106" s="20"/>
      <c r="I106" s="20"/>
    </row>
    <row r="107" spans="3:9" s="15" customFormat="1">
      <c r="C107" s="16"/>
      <c r="D107" s="17" t="s">
        <v>44</v>
      </c>
      <c r="E107" s="18">
        <f t="shared" si="0"/>
        <v>4.4741333883956225</v>
      </c>
      <c r="F107" s="20">
        <f>F58/4843</f>
        <v>1.9657237249638655E-2</v>
      </c>
      <c r="G107" s="20"/>
      <c r="H107" s="20">
        <f>H58/4843</f>
        <v>3.0629595292174274</v>
      </c>
      <c r="I107" s="20">
        <f>I58/4843</f>
        <v>1.3915166219285566</v>
      </c>
    </row>
    <row r="108" spans="3:9" s="15" customFormat="1" ht="22.5">
      <c r="C108" s="16"/>
      <c r="D108" s="32" t="s">
        <v>45</v>
      </c>
      <c r="E108" s="18">
        <f t="shared" si="0"/>
        <v>0</v>
      </c>
      <c r="F108" s="18">
        <f>F105-F107</f>
        <v>0</v>
      </c>
      <c r="G108" s="18">
        <f>G105-G107</f>
        <v>0</v>
      </c>
      <c r="H108" s="18">
        <f>H105-H107</f>
        <v>0</v>
      </c>
      <c r="I108" s="18">
        <f>I105-I107</f>
        <v>0</v>
      </c>
    </row>
    <row r="109" spans="3:9" s="15" customFormat="1">
      <c r="C109" s="16"/>
      <c r="D109" s="17" t="s">
        <v>46</v>
      </c>
      <c r="E109" s="18">
        <f t="shared" si="0"/>
        <v>0</v>
      </c>
      <c r="F109" s="18">
        <f>(F64+F83+F88)-(F89+F102+F103+F104+F105)</f>
        <v>0</v>
      </c>
      <c r="G109" s="18">
        <f>(G64+G83+G88)-(G89+G102+G103+G104+G105)</f>
        <v>0</v>
      </c>
      <c r="H109" s="18">
        <f>(H64+H83+H88)-(H89+H102+H103+H104+H105)</f>
        <v>0</v>
      </c>
      <c r="I109" s="18">
        <f>(I64+I83+I88)-(I89+I102+I103+I104+I105)</f>
        <v>0</v>
      </c>
    </row>
    <row r="110" spans="3:9" s="15" customFormat="1">
      <c r="C110" s="16"/>
      <c r="D110" s="58"/>
      <c r="E110" s="58"/>
      <c r="F110" s="58"/>
      <c r="G110" s="58"/>
      <c r="H110" s="58"/>
      <c r="I110" s="59"/>
    </row>
    <row r="111" spans="3:9" s="15" customFormat="1">
      <c r="C111" s="16"/>
      <c r="D111" s="17" t="s">
        <v>48</v>
      </c>
      <c r="E111" s="18">
        <f t="shared" si="0"/>
        <v>36.031900593560053</v>
      </c>
      <c r="F111" s="20"/>
      <c r="G111" s="20"/>
      <c r="H111" s="37">
        <v>5.3454492451972762</v>
      </c>
      <c r="I111" s="37">
        <v>30.686451348362773</v>
      </c>
    </row>
    <row r="112" spans="3:9" s="15" customFormat="1">
      <c r="C112" s="16"/>
      <c r="D112" s="17" t="s">
        <v>49</v>
      </c>
      <c r="E112" s="18">
        <f t="shared" si="0"/>
        <v>0</v>
      </c>
      <c r="F112" s="20"/>
      <c r="G112" s="20"/>
      <c r="H112" s="20"/>
      <c r="I112" s="20"/>
    </row>
    <row r="113" spans="3:9" s="15" customFormat="1">
      <c r="C113" s="16"/>
      <c r="D113" s="17" t="s">
        <v>50</v>
      </c>
      <c r="E113" s="18">
        <f t="shared" si="0"/>
        <v>0</v>
      </c>
      <c r="F113" s="20"/>
      <c r="G113" s="20"/>
      <c r="H113" s="20"/>
      <c r="I113" s="20"/>
    </row>
    <row r="114" spans="3:9">
      <c r="C114" s="6"/>
      <c r="D114" s="58"/>
      <c r="E114" s="58"/>
      <c r="F114" s="58"/>
      <c r="G114" s="58"/>
      <c r="H114" s="58"/>
      <c r="I114" s="59"/>
    </row>
    <row r="115" spans="3:9">
      <c r="C115" s="6"/>
      <c r="D115" s="17" t="s">
        <v>51</v>
      </c>
      <c r="E115" s="18">
        <f t="shared" si="0"/>
        <v>0</v>
      </c>
      <c r="F115" s="18">
        <f>SUM(F116:F117)</f>
        <v>0</v>
      </c>
      <c r="G115" s="18">
        <f>SUM(G116:G117)</f>
        <v>0</v>
      </c>
      <c r="H115" s="18">
        <f>SUM(H116:H117)</f>
        <v>0</v>
      </c>
      <c r="I115" s="18">
        <f>SUM(I116:I117)</f>
        <v>0</v>
      </c>
    </row>
    <row r="116" spans="3:9">
      <c r="C116" s="6"/>
      <c r="D116" s="19" t="s">
        <v>52</v>
      </c>
      <c r="E116" s="18">
        <f t="shared" si="0"/>
        <v>0</v>
      </c>
      <c r="F116" s="37"/>
      <c r="G116" s="37"/>
      <c r="H116" s="37"/>
      <c r="I116" s="37"/>
    </row>
    <row r="117" spans="3:9">
      <c r="C117" s="6"/>
      <c r="D117" s="19" t="s">
        <v>53</v>
      </c>
      <c r="E117" s="18">
        <f t="shared" si="0"/>
        <v>0</v>
      </c>
      <c r="F117" s="38">
        <f>F120</f>
        <v>0</v>
      </c>
      <c r="G117" s="38">
        <f>G120</f>
        <v>0</v>
      </c>
      <c r="H117" s="38">
        <f>H120</f>
        <v>0</v>
      </c>
      <c r="I117" s="38">
        <f>I120</f>
        <v>0</v>
      </c>
    </row>
    <row r="118" spans="3:9">
      <c r="C118" s="6"/>
      <c r="D118" s="33" t="s">
        <v>54</v>
      </c>
      <c r="E118" s="18">
        <f t="shared" si="0"/>
        <v>0</v>
      </c>
      <c r="F118" s="37"/>
      <c r="G118" s="37"/>
      <c r="H118" s="37"/>
      <c r="I118" s="37"/>
    </row>
    <row r="119" spans="3:9">
      <c r="C119" s="6"/>
      <c r="D119" s="34" t="s">
        <v>55</v>
      </c>
      <c r="E119" s="18">
        <f t="shared" si="0"/>
        <v>0</v>
      </c>
      <c r="F119" s="37"/>
      <c r="G119" s="37"/>
      <c r="H119" s="37"/>
      <c r="I119" s="37"/>
    </row>
    <row r="120" spans="3:9">
      <c r="C120" s="6"/>
      <c r="D120" s="33" t="s">
        <v>56</v>
      </c>
      <c r="E120" s="18">
        <f t="shared" si="0"/>
        <v>0</v>
      </c>
      <c r="F120" s="37"/>
      <c r="G120" s="37"/>
      <c r="H120" s="37"/>
      <c r="I120" s="37"/>
    </row>
    <row r="121" spans="3:9">
      <c r="C121" s="6"/>
      <c r="D121" s="17" t="s">
        <v>57</v>
      </c>
      <c r="E121" s="18">
        <f t="shared" si="0"/>
        <v>162260.85399999999</v>
      </c>
      <c r="F121" s="38">
        <f>F122+F138</f>
        <v>0</v>
      </c>
      <c r="G121" s="38">
        <f>G122+G138</f>
        <v>0</v>
      </c>
      <c r="H121" s="38">
        <f>H122+H138</f>
        <v>34479.985999999997</v>
      </c>
      <c r="I121" s="38">
        <f>I122+I138</f>
        <v>127780.86799999999</v>
      </c>
    </row>
    <row r="122" spans="3:9">
      <c r="C122" s="6"/>
      <c r="D122" s="19" t="s">
        <v>58</v>
      </c>
      <c r="E122" s="18">
        <f t="shared" si="0"/>
        <v>162260.85399999999</v>
      </c>
      <c r="F122" s="38">
        <f>F123+F124</f>
        <v>0</v>
      </c>
      <c r="G122" s="38">
        <f>G123+G124</f>
        <v>0</v>
      </c>
      <c r="H122" s="38">
        <f>H123+H124</f>
        <v>34479.985999999997</v>
      </c>
      <c r="I122" s="38">
        <f>I123+I124</f>
        <v>127780.86799999999</v>
      </c>
    </row>
    <row r="123" spans="3:9">
      <c r="C123" s="6"/>
      <c r="D123" s="33" t="s">
        <v>59</v>
      </c>
      <c r="E123" s="18">
        <f t="shared" si="0"/>
        <v>70499.11</v>
      </c>
      <c r="F123" s="37"/>
      <c r="G123" s="37"/>
      <c r="H123" s="37">
        <f>H43</f>
        <v>34430.411</v>
      </c>
      <c r="I123" s="37">
        <f>I43</f>
        <v>36068.699000000001</v>
      </c>
    </row>
    <row r="124" spans="3:9">
      <c r="C124" s="6"/>
      <c r="D124" s="33" t="s">
        <v>60</v>
      </c>
      <c r="E124" s="18">
        <f t="shared" si="0"/>
        <v>91761.743999999992</v>
      </c>
      <c r="F124" s="38">
        <f>F125+F128+F131+F134+F135+F136+F137</f>
        <v>0</v>
      </c>
      <c r="G124" s="38">
        <f>G125+G128+G131+G134+G135+G136+G137</f>
        <v>0</v>
      </c>
      <c r="H124" s="38">
        <f>H125+H128+H131+H134+H135+H136+H137</f>
        <v>49.575000000000003</v>
      </c>
      <c r="I124" s="38">
        <f>I125+I128+I131+I134+I135+I136+I137</f>
        <v>91712.168999999994</v>
      </c>
    </row>
    <row r="125" spans="3:9" ht="33.75">
      <c r="C125" s="6"/>
      <c r="D125" s="34" t="s">
        <v>61</v>
      </c>
      <c r="E125" s="18">
        <f t="shared" si="0"/>
        <v>0</v>
      </c>
      <c r="F125" s="39">
        <f>F126+F127</f>
        <v>0</v>
      </c>
      <c r="G125" s="39">
        <f>G126+G127</f>
        <v>0</v>
      </c>
      <c r="H125" s="39">
        <f>H126+H127</f>
        <v>0</v>
      </c>
      <c r="I125" s="39">
        <f>I126+I127</f>
        <v>0</v>
      </c>
    </row>
    <row r="126" spans="3:9">
      <c r="C126" s="6"/>
      <c r="D126" s="40" t="s">
        <v>62</v>
      </c>
      <c r="E126" s="18">
        <f t="shared" si="0"/>
        <v>0</v>
      </c>
      <c r="F126" s="37"/>
      <c r="G126" s="37"/>
      <c r="H126" s="37"/>
      <c r="I126" s="37"/>
    </row>
    <row r="127" spans="3:9">
      <c r="C127" s="6"/>
      <c r="D127" s="40" t="s">
        <v>63</v>
      </c>
      <c r="E127" s="18">
        <f t="shared" si="0"/>
        <v>0</v>
      </c>
      <c r="F127" s="37"/>
      <c r="G127" s="37"/>
      <c r="H127" s="37"/>
      <c r="I127" s="37"/>
    </row>
    <row r="128" spans="3:9" ht="33.75">
      <c r="C128" s="6"/>
      <c r="D128" s="34" t="s">
        <v>64</v>
      </c>
      <c r="E128" s="18">
        <f t="shared" si="0"/>
        <v>0</v>
      </c>
      <c r="F128" s="39">
        <f>F129+F130</f>
        <v>0</v>
      </c>
      <c r="G128" s="39">
        <f>G129+G130</f>
        <v>0</v>
      </c>
      <c r="H128" s="39">
        <f>H129+H130</f>
        <v>0</v>
      </c>
      <c r="I128" s="39">
        <f>I129+I130</f>
        <v>0</v>
      </c>
    </row>
    <row r="129" spans="3:9">
      <c r="C129" s="6"/>
      <c r="D129" s="40" t="s">
        <v>62</v>
      </c>
      <c r="E129" s="18">
        <f t="shared" si="0"/>
        <v>0</v>
      </c>
      <c r="F129" s="37"/>
      <c r="G129" s="37"/>
      <c r="H129" s="37"/>
      <c r="I129" s="37"/>
    </row>
    <row r="130" spans="3:9">
      <c r="C130" s="6"/>
      <c r="D130" s="40" t="s">
        <v>63</v>
      </c>
      <c r="E130" s="18">
        <f t="shared" si="0"/>
        <v>0</v>
      </c>
      <c r="F130" s="37"/>
      <c r="G130" s="37"/>
      <c r="H130" s="37"/>
      <c r="I130" s="37"/>
    </row>
    <row r="131" spans="3:9" ht="22.5">
      <c r="C131" s="6"/>
      <c r="D131" s="34" t="s">
        <v>65</v>
      </c>
      <c r="E131" s="18">
        <f t="shared" si="0"/>
        <v>91448.403999999995</v>
      </c>
      <c r="F131" s="39">
        <f>F132+F133</f>
        <v>0</v>
      </c>
      <c r="G131" s="39">
        <f>G132+G133</f>
        <v>0</v>
      </c>
      <c r="H131" s="39">
        <f>H132+H133</f>
        <v>49.575000000000003</v>
      </c>
      <c r="I131" s="39">
        <f>I132+I133</f>
        <v>91398.828999999998</v>
      </c>
    </row>
    <row r="132" spans="3:9">
      <c r="C132" s="6"/>
      <c r="D132" s="40" t="s">
        <v>62</v>
      </c>
      <c r="E132" s="18">
        <f t="shared" si="0"/>
        <v>91448.403999999995</v>
      </c>
      <c r="F132" s="37"/>
      <c r="G132" s="37"/>
      <c r="H132" s="37">
        <f>H52</f>
        <v>49.575000000000003</v>
      </c>
      <c r="I132" s="37">
        <f>I52-I129</f>
        <v>91398.828999999998</v>
      </c>
    </row>
    <row r="133" spans="3:9">
      <c r="C133" s="6"/>
      <c r="D133" s="40" t="s">
        <v>63</v>
      </c>
      <c r="E133" s="18">
        <f t="shared" si="0"/>
        <v>0</v>
      </c>
      <c r="F133" s="37"/>
      <c r="G133" s="37"/>
      <c r="H133" s="37"/>
      <c r="I133" s="37"/>
    </row>
    <row r="134" spans="3:9">
      <c r="C134" s="6"/>
      <c r="D134" s="34" t="s">
        <v>66</v>
      </c>
      <c r="E134" s="18">
        <f t="shared" si="0"/>
        <v>78.052000000000007</v>
      </c>
      <c r="F134" s="37"/>
      <c r="G134" s="37"/>
      <c r="H134" s="37"/>
      <c r="I134" s="37">
        <v>78.052000000000007</v>
      </c>
    </row>
    <row r="135" spans="3:9">
      <c r="C135" s="6"/>
      <c r="D135" s="34" t="s">
        <v>67</v>
      </c>
      <c r="E135" s="18">
        <f t="shared" si="0"/>
        <v>195.929</v>
      </c>
      <c r="F135" s="37"/>
      <c r="G135" s="37"/>
      <c r="H135" s="37"/>
      <c r="I135" s="37">
        <v>195.929</v>
      </c>
    </row>
    <row r="136" spans="3:9" ht="33.75">
      <c r="C136" s="6"/>
      <c r="D136" s="34" t="s">
        <v>68</v>
      </c>
      <c r="E136" s="18">
        <f t="shared" si="0"/>
        <v>0</v>
      </c>
      <c r="F136" s="37"/>
      <c r="G136" s="37"/>
      <c r="H136" s="37"/>
      <c r="I136" s="37"/>
    </row>
    <row r="137" spans="3:9" ht="22.5">
      <c r="C137" s="6"/>
      <c r="D137" s="34" t="s">
        <v>69</v>
      </c>
      <c r="E137" s="18">
        <f t="shared" si="0"/>
        <v>39.359000000000002</v>
      </c>
      <c r="F137" s="37"/>
      <c r="G137" s="37"/>
      <c r="H137" s="37"/>
      <c r="I137" s="37">
        <v>39.359000000000002</v>
      </c>
    </row>
    <row r="138" spans="3:9">
      <c r="C138" s="6"/>
      <c r="D138" s="19" t="s">
        <v>70</v>
      </c>
      <c r="E138" s="18">
        <f t="shared" si="0"/>
        <v>0</v>
      </c>
      <c r="F138" s="38">
        <f>F141</f>
        <v>0</v>
      </c>
      <c r="G138" s="38">
        <f>G141</f>
        <v>0</v>
      </c>
      <c r="H138" s="38">
        <f>H141</f>
        <v>0</v>
      </c>
      <c r="I138" s="38">
        <f>I141</f>
        <v>0</v>
      </c>
    </row>
    <row r="139" spans="3:9">
      <c r="C139" s="6"/>
      <c r="D139" s="33" t="s">
        <v>54</v>
      </c>
      <c r="E139" s="18">
        <f t="shared" si="0"/>
        <v>0</v>
      </c>
      <c r="F139" s="37"/>
      <c r="G139" s="37"/>
      <c r="H139" s="37"/>
      <c r="I139" s="37"/>
    </row>
    <row r="140" spans="3:9">
      <c r="C140" s="6"/>
      <c r="D140" s="34" t="s">
        <v>71</v>
      </c>
      <c r="E140" s="18">
        <f t="shared" si="0"/>
        <v>0</v>
      </c>
      <c r="F140" s="37"/>
      <c r="G140" s="37"/>
      <c r="H140" s="37"/>
      <c r="I140" s="37"/>
    </row>
    <row r="141" spans="3:9">
      <c r="C141" s="6"/>
      <c r="D141" s="33" t="s">
        <v>56</v>
      </c>
      <c r="E141" s="18">
        <f t="shared" si="0"/>
        <v>0</v>
      </c>
      <c r="F141" s="37"/>
      <c r="G141" s="37"/>
      <c r="H141" s="37"/>
      <c r="I141" s="37"/>
    </row>
    <row r="142" spans="3:9">
      <c r="C142" s="6"/>
      <c r="D142" s="32" t="s">
        <v>72</v>
      </c>
      <c r="E142" s="18">
        <f t="shared" si="0"/>
        <v>164448.71800000002</v>
      </c>
      <c r="F142" s="38">
        <f>SUM(F143:F144)</f>
        <v>0</v>
      </c>
      <c r="G142" s="38">
        <f>SUM(G143:G144)</f>
        <v>0</v>
      </c>
      <c r="H142" s="38">
        <f>SUM(H143:H144)</f>
        <v>38900.602999999996</v>
      </c>
      <c r="I142" s="38">
        <f>SUM(I143:I144)</f>
        <v>125548.11500000002</v>
      </c>
    </row>
    <row r="143" spans="3:9">
      <c r="C143" s="6"/>
      <c r="D143" s="19" t="s">
        <v>52</v>
      </c>
      <c r="E143" s="18">
        <f t="shared" si="0"/>
        <v>0</v>
      </c>
      <c r="F143" s="37"/>
      <c r="G143" s="37"/>
      <c r="H143" s="37"/>
      <c r="I143" s="37"/>
    </row>
    <row r="144" spans="3:9">
      <c r="C144" s="6"/>
      <c r="D144" s="19" t="s">
        <v>53</v>
      </c>
      <c r="E144" s="18">
        <f t="shared" si="0"/>
        <v>164448.71800000002</v>
      </c>
      <c r="F144" s="38">
        <f>F146</f>
        <v>0</v>
      </c>
      <c r="G144" s="38">
        <f>G146</f>
        <v>0</v>
      </c>
      <c r="H144" s="38">
        <f>H146</f>
        <v>38900.602999999996</v>
      </c>
      <c r="I144" s="38">
        <f>I146</f>
        <v>125548.11500000002</v>
      </c>
    </row>
    <row r="145" spans="3:9">
      <c r="C145" s="6"/>
      <c r="D145" s="33" t="s">
        <v>73</v>
      </c>
      <c r="E145" s="18">
        <f t="shared" si="0"/>
        <v>36.031900593560053</v>
      </c>
      <c r="F145" s="37"/>
      <c r="G145" s="37"/>
      <c r="H145" s="37">
        <f>H111</f>
        <v>5.3454492451972762</v>
      </c>
      <c r="I145" s="37">
        <f>I111</f>
        <v>30.686451348362773</v>
      </c>
    </row>
    <row r="146" spans="3:9">
      <c r="C146" s="6"/>
      <c r="D146" s="33" t="s">
        <v>56</v>
      </c>
      <c r="E146" s="18">
        <f t="shared" si="0"/>
        <v>164448.71800000002</v>
      </c>
      <c r="F146" s="37">
        <f>F40-7594.467</f>
        <v>0</v>
      </c>
      <c r="G146" s="37"/>
      <c r="H146" s="37">
        <f>H40-207.603</f>
        <v>38900.602999999996</v>
      </c>
      <c r="I146" s="37">
        <f>I40-122.67-6.987-508.409-1481-51.889-85.337</f>
        <v>125548.11500000002</v>
      </c>
    </row>
    <row r="147" spans="3:9">
      <c r="C147" s="6"/>
      <c r="D147" s="58"/>
      <c r="E147" s="58"/>
      <c r="F147" s="58"/>
      <c r="G147" s="58"/>
      <c r="H147" s="58"/>
      <c r="I147" s="59"/>
    </row>
    <row r="148" spans="3:9" ht="22.5">
      <c r="C148" s="6"/>
      <c r="D148" s="17" t="s">
        <v>74</v>
      </c>
      <c r="E148" s="18">
        <f t="shared" si="0"/>
        <v>0</v>
      </c>
      <c r="F148" s="38">
        <f>SUM( F149:F150)</f>
        <v>0</v>
      </c>
      <c r="G148" s="38">
        <f>SUM( G149:G150)</f>
        <v>0</v>
      </c>
      <c r="H148" s="38">
        <f>SUM( H149:H150)</f>
        <v>0</v>
      </c>
      <c r="I148" s="38">
        <f>SUM( I149:I150)</f>
        <v>0</v>
      </c>
    </row>
    <row r="149" spans="3:9">
      <c r="C149" s="6"/>
      <c r="D149" s="19" t="s">
        <v>52</v>
      </c>
      <c r="E149" s="18">
        <f t="shared" si="0"/>
        <v>0</v>
      </c>
      <c r="F149" s="37"/>
      <c r="G149" s="37"/>
      <c r="H149" s="37"/>
      <c r="I149" s="37"/>
    </row>
    <row r="150" spans="3:9">
      <c r="C150" s="6"/>
      <c r="D150" s="19" t="s">
        <v>53</v>
      </c>
      <c r="E150" s="18">
        <f t="shared" si="0"/>
        <v>0</v>
      </c>
      <c r="F150" s="38">
        <f>F151+F153</f>
        <v>0</v>
      </c>
      <c r="G150" s="38">
        <f>G151+G153</f>
        <v>0</v>
      </c>
      <c r="H150" s="38">
        <f>H151+H153</f>
        <v>0</v>
      </c>
      <c r="I150" s="38">
        <f>I151+I153</f>
        <v>0</v>
      </c>
    </row>
    <row r="151" spans="3:9">
      <c r="C151" s="6"/>
      <c r="D151" s="33" t="s">
        <v>75</v>
      </c>
      <c r="E151" s="18">
        <f t="shared" si="0"/>
        <v>0</v>
      </c>
      <c r="F151" s="37"/>
      <c r="G151" s="37"/>
      <c r="H151" s="37"/>
      <c r="I151" s="37"/>
    </row>
    <row r="152" spans="3:9">
      <c r="C152" s="6"/>
      <c r="D152" s="34" t="s">
        <v>76</v>
      </c>
      <c r="E152" s="18">
        <f t="shared" si="0"/>
        <v>0</v>
      </c>
      <c r="F152" s="37"/>
      <c r="G152" s="37"/>
      <c r="H152" s="37"/>
      <c r="I152" s="37"/>
    </row>
    <row r="153" spans="3:9">
      <c r="C153" s="6"/>
      <c r="D153" s="33" t="s">
        <v>77</v>
      </c>
      <c r="E153" s="18">
        <f t="shared" si="0"/>
        <v>0</v>
      </c>
      <c r="F153" s="37"/>
      <c r="G153" s="37"/>
      <c r="H153" s="37"/>
      <c r="I153" s="37"/>
    </row>
    <row r="154" spans="3:9">
      <c r="C154" s="6"/>
      <c r="D154" s="17" t="s">
        <v>78</v>
      </c>
      <c r="E154" s="18">
        <f t="shared" si="0"/>
        <v>0</v>
      </c>
      <c r="F154" s="39">
        <f>SUM( F155+F160)</f>
        <v>0</v>
      </c>
      <c r="G154" s="39">
        <f>SUM( G155+G160)</f>
        <v>0</v>
      </c>
      <c r="H154" s="39">
        <f>SUM( H155+H160)</f>
        <v>0</v>
      </c>
      <c r="I154" s="39">
        <f>SUM( I155+I160)</f>
        <v>0</v>
      </c>
    </row>
    <row r="155" spans="3:9">
      <c r="C155" s="6"/>
      <c r="D155" s="19" t="s">
        <v>52</v>
      </c>
      <c r="E155" s="18">
        <f t="shared" ref="E155:E168" si="1">SUM(F155:I155)</f>
        <v>0</v>
      </c>
      <c r="F155" s="39">
        <f>SUM( F156:F157)</f>
        <v>0</v>
      </c>
      <c r="G155" s="39">
        <f>SUM( G156:G157)</f>
        <v>0</v>
      </c>
      <c r="H155" s="39">
        <f>SUM( H156:H157)</f>
        <v>0</v>
      </c>
      <c r="I155" s="39">
        <f>SUM( I156:I157)</f>
        <v>0</v>
      </c>
    </row>
    <row r="156" spans="3:9">
      <c r="C156" s="6"/>
      <c r="D156" s="33" t="s">
        <v>59</v>
      </c>
      <c r="E156" s="18">
        <f t="shared" si="1"/>
        <v>0</v>
      </c>
      <c r="F156" s="41"/>
      <c r="G156" s="41"/>
      <c r="H156" s="41"/>
      <c r="I156" s="41"/>
    </row>
    <row r="157" spans="3:9">
      <c r="C157" s="6"/>
      <c r="D157" s="33" t="s">
        <v>60</v>
      </c>
      <c r="E157" s="18">
        <f t="shared" si="1"/>
        <v>0</v>
      </c>
      <c r="F157" s="39">
        <f>F158+F159</f>
        <v>0</v>
      </c>
      <c r="G157" s="39">
        <f>G158+G159</f>
        <v>0</v>
      </c>
      <c r="H157" s="39">
        <f>H158+H159</f>
        <v>0</v>
      </c>
      <c r="I157" s="39">
        <f>I158+I159</f>
        <v>0</v>
      </c>
    </row>
    <row r="158" spans="3:9">
      <c r="C158" s="6"/>
      <c r="D158" s="34" t="s">
        <v>62</v>
      </c>
      <c r="E158" s="18">
        <f t="shared" si="1"/>
        <v>0</v>
      </c>
      <c r="F158" s="41"/>
      <c r="G158" s="41"/>
      <c r="H158" s="41"/>
      <c r="I158" s="41"/>
    </row>
    <row r="159" spans="3:9">
      <c r="C159" s="6"/>
      <c r="D159" s="34" t="s">
        <v>79</v>
      </c>
      <c r="E159" s="18">
        <f t="shared" si="1"/>
        <v>0</v>
      </c>
      <c r="F159" s="41"/>
      <c r="G159" s="41"/>
      <c r="H159" s="41"/>
      <c r="I159" s="41"/>
    </row>
    <row r="160" spans="3:9">
      <c r="C160" s="6"/>
      <c r="D160" s="19" t="s">
        <v>70</v>
      </c>
      <c r="E160" s="18">
        <f t="shared" si="1"/>
        <v>0</v>
      </c>
      <c r="F160" s="39">
        <f>F161+F163</f>
        <v>0</v>
      </c>
      <c r="G160" s="39">
        <f>G161+G163</f>
        <v>0</v>
      </c>
      <c r="H160" s="39">
        <f>H161+H163</f>
        <v>0</v>
      </c>
      <c r="I160" s="39">
        <f>I161+I163</f>
        <v>0</v>
      </c>
    </row>
    <row r="161" spans="3:9">
      <c r="C161" s="6"/>
      <c r="D161" s="33" t="s">
        <v>75</v>
      </c>
      <c r="E161" s="18">
        <f t="shared" si="1"/>
        <v>0</v>
      </c>
      <c r="F161" s="37"/>
      <c r="G161" s="37"/>
      <c r="H161" s="37"/>
      <c r="I161" s="37"/>
    </row>
    <row r="162" spans="3:9">
      <c r="C162" s="6"/>
      <c r="D162" s="34" t="s">
        <v>76</v>
      </c>
      <c r="E162" s="18">
        <f t="shared" si="1"/>
        <v>0</v>
      </c>
      <c r="F162" s="37"/>
      <c r="G162" s="37"/>
      <c r="H162" s="37"/>
      <c r="I162" s="37"/>
    </row>
    <row r="163" spans="3:9">
      <c r="C163" s="6"/>
      <c r="D163" s="33" t="s">
        <v>77</v>
      </c>
      <c r="E163" s="18">
        <f t="shared" si="1"/>
        <v>0</v>
      </c>
      <c r="F163" s="42"/>
      <c r="G163" s="42"/>
      <c r="H163" s="42"/>
      <c r="I163" s="42"/>
    </row>
    <row r="164" spans="3:9">
      <c r="C164" s="6"/>
      <c r="D164" s="17" t="s">
        <v>80</v>
      </c>
      <c r="E164" s="18">
        <f t="shared" si="1"/>
        <v>466213.89188000001</v>
      </c>
      <c r="F164" s="43">
        <f>SUM( F165:F166)</f>
        <v>0</v>
      </c>
      <c r="G164" s="43">
        <f>SUM( G165:G166)</f>
        <v>0</v>
      </c>
      <c r="H164" s="43">
        <f>SUM( H165:H166)</f>
        <v>233106.94594000001</v>
      </c>
      <c r="I164" s="43">
        <f>SUM( I165:I166)</f>
        <v>233106.94594000001</v>
      </c>
    </row>
    <row r="165" spans="3:9">
      <c r="C165" s="6"/>
      <c r="D165" s="19" t="s">
        <v>52</v>
      </c>
      <c r="E165" s="18">
        <f t="shared" si="1"/>
        <v>0</v>
      </c>
      <c r="F165" s="42"/>
      <c r="G165" s="42"/>
      <c r="H165" s="42"/>
      <c r="I165" s="42"/>
    </row>
    <row r="166" spans="3:9">
      <c r="C166" s="6"/>
      <c r="D166" s="19" t="s">
        <v>53</v>
      </c>
      <c r="E166" s="18">
        <f t="shared" si="1"/>
        <v>466213.89188000001</v>
      </c>
      <c r="F166" s="43">
        <f>F167+F168</f>
        <v>0</v>
      </c>
      <c r="G166" s="43">
        <f>G167+G168</f>
        <v>0</v>
      </c>
      <c r="H166" s="43">
        <f>H167+H168</f>
        <v>233106.94594000001</v>
      </c>
      <c r="I166" s="43">
        <f>I167+I168</f>
        <v>233106.94594000001</v>
      </c>
    </row>
    <row r="167" spans="3:9">
      <c r="D167" s="33" t="s">
        <v>81</v>
      </c>
      <c r="E167" s="18">
        <f t="shared" si="1"/>
        <v>350357.60580000002</v>
      </c>
      <c r="F167" s="42"/>
      <c r="G167" s="42"/>
      <c r="H167" s="42">
        <f>14598.233575*12</f>
        <v>175178.80290000001</v>
      </c>
      <c r="I167" s="42">
        <f>14598.233575*12</f>
        <v>175178.80290000001</v>
      </c>
    </row>
    <row r="168" spans="3:9">
      <c r="D168" s="33" t="s">
        <v>77</v>
      </c>
      <c r="E168" s="18">
        <f t="shared" si="1"/>
        <v>115856.28608000001</v>
      </c>
      <c r="F168" s="42"/>
      <c r="G168" s="42"/>
      <c r="H168" s="42">
        <v>57928.143040000003</v>
      </c>
      <c r="I168" s="42">
        <v>57928.143040000003</v>
      </c>
    </row>
    <row r="169" spans="3:9">
      <c r="D169" s="44"/>
      <c r="E169" s="44"/>
      <c r="F169" s="44"/>
      <c r="G169" s="44"/>
      <c r="H169" s="44"/>
      <c r="I169" s="45"/>
    </row>
    <row r="170" spans="3:9">
      <c r="D170" s="57" t="s">
        <v>82</v>
      </c>
      <c r="E170" s="57"/>
      <c r="F170" s="57"/>
      <c r="G170" s="57"/>
      <c r="H170" s="57"/>
      <c r="I170" s="57"/>
    </row>
    <row r="171" spans="3:9">
      <c r="D171" s="47" t="s">
        <v>83</v>
      </c>
      <c r="E171" s="48">
        <f>SUM(H171:I171)</f>
        <v>43799.767780000002</v>
      </c>
      <c r="F171" s="49"/>
      <c r="G171" s="49"/>
      <c r="H171" s="49">
        <v>21899.883890000001</v>
      </c>
      <c r="I171" s="49">
        <v>21899.883890000001</v>
      </c>
    </row>
    <row r="172" spans="3:9">
      <c r="D172" s="45"/>
      <c r="E172" s="45"/>
      <c r="F172" s="45"/>
      <c r="G172" s="45"/>
      <c r="H172" s="45"/>
      <c r="I172" s="45"/>
    </row>
    <row r="173" spans="3:9">
      <c r="D173" s="45"/>
      <c r="E173" s="45"/>
      <c r="F173" s="45"/>
      <c r="G173" s="45"/>
      <c r="H173" s="45"/>
      <c r="I173" s="45"/>
    </row>
    <row r="174" spans="3:9">
      <c r="D174" s="45"/>
      <c r="E174" s="45"/>
      <c r="F174" s="45"/>
      <c r="G174" s="45"/>
      <c r="H174" s="45"/>
      <c r="I174" s="45"/>
    </row>
    <row r="175" spans="3:9">
      <c r="D175" s="45"/>
      <c r="E175" s="45"/>
      <c r="F175" s="45"/>
      <c r="G175" s="45"/>
      <c r="H175" s="45"/>
      <c r="I175" s="45"/>
    </row>
    <row r="176" spans="3:9">
      <c r="D176" s="45"/>
      <c r="E176" s="45"/>
      <c r="F176" s="45"/>
      <c r="G176" s="45"/>
      <c r="H176" s="45"/>
      <c r="I176" s="45"/>
    </row>
    <row r="177" spans="4:9">
      <c r="D177" s="45"/>
      <c r="E177" s="45"/>
      <c r="F177" s="45"/>
      <c r="G177" s="45"/>
      <c r="H177" s="45"/>
      <c r="I177" s="45"/>
    </row>
    <row r="178" spans="4:9">
      <c r="D178" s="45"/>
      <c r="E178" s="45"/>
      <c r="F178" s="45"/>
      <c r="G178" s="45"/>
      <c r="H178" s="45"/>
      <c r="I178" s="45"/>
    </row>
    <row r="179" spans="4:9">
      <c r="D179" s="45"/>
      <c r="E179" s="45"/>
      <c r="F179" s="45"/>
      <c r="G179" s="45"/>
      <c r="H179" s="45"/>
      <c r="I179" s="45"/>
    </row>
    <row r="180" spans="4:9">
      <c r="D180" s="45"/>
      <c r="E180" s="45"/>
      <c r="F180" s="45"/>
      <c r="G180" s="45"/>
      <c r="H180" s="45"/>
      <c r="I180" s="45"/>
    </row>
    <row r="181" spans="4:9">
      <c r="D181" s="45"/>
      <c r="E181" s="45"/>
      <c r="F181" s="45"/>
      <c r="G181" s="45"/>
      <c r="H181" s="45"/>
      <c r="I181" s="45"/>
    </row>
    <row r="182" spans="4:9">
      <c r="D182" s="45"/>
      <c r="E182" s="45"/>
      <c r="F182" s="45"/>
      <c r="G182" s="45"/>
      <c r="H182" s="45"/>
      <c r="I182" s="45"/>
    </row>
    <row r="183" spans="4:9">
      <c r="D183" s="45"/>
      <c r="E183" s="45"/>
      <c r="F183" s="45"/>
      <c r="G183" s="45"/>
      <c r="H183" s="45"/>
      <c r="I183" s="45"/>
    </row>
    <row r="184" spans="4:9">
      <c r="D184" s="45"/>
      <c r="E184" s="45"/>
      <c r="F184" s="45"/>
      <c r="G184" s="45"/>
      <c r="H184" s="45"/>
      <c r="I184" s="45"/>
    </row>
    <row r="185" spans="4:9">
      <c r="D185" s="45"/>
      <c r="E185" s="45"/>
      <c r="F185" s="45"/>
      <c r="G185" s="45"/>
      <c r="H185" s="45"/>
      <c r="I185" s="45"/>
    </row>
    <row r="186" spans="4:9">
      <c r="D186" s="45"/>
      <c r="E186" s="45"/>
      <c r="F186" s="45"/>
      <c r="G186" s="45"/>
      <c r="H186" s="45"/>
      <c r="I186" s="45"/>
    </row>
    <row r="187" spans="4:9">
      <c r="D187" s="46"/>
      <c r="E187" s="46"/>
      <c r="F187" s="46"/>
      <c r="G187" s="46"/>
      <c r="H187" s="46"/>
      <c r="I187" s="46"/>
    </row>
    <row r="188" spans="4:9">
      <c r="D188" s="46"/>
      <c r="E188" s="46"/>
      <c r="F188" s="46"/>
      <c r="G188" s="46"/>
      <c r="H188" s="46"/>
      <c r="I188" s="46"/>
    </row>
    <row r="189" spans="4:9">
      <c r="D189" s="46"/>
      <c r="E189" s="46"/>
      <c r="F189" s="46"/>
      <c r="G189" s="46"/>
      <c r="H189" s="46"/>
      <c r="I189" s="46"/>
    </row>
    <row r="190" spans="4:9">
      <c r="D190" s="46"/>
      <c r="E190" s="46"/>
      <c r="F190" s="46"/>
      <c r="G190" s="46"/>
      <c r="H190" s="46"/>
      <c r="I190" s="46"/>
    </row>
  </sheetData>
  <mergeCells count="10">
    <mergeCell ref="D8:E8"/>
    <mergeCell ref="D11:D12"/>
    <mergeCell ref="E11:E12"/>
    <mergeCell ref="F11:I11"/>
    <mergeCell ref="D170:I170"/>
    <mergeCell ref="D14:I14"/>
    <mergeCell ref="D63:I63"/>
    <mergeCell ref="D110:I110"/>
    <mergeCell ref="D114:I114"/>
    <mergeCell ref="D147:I147"/>
  </mergeCells>
  <dataValidations count="2">
    <dataValidation type="decimal" allowBlank="1" showErrorMessage="1" errorTitle="Ошибка" error="Допускается ввод только действительных чисел!" sqref="E111:I113 E101:I109 E115:I146 E148:I168 E83:I99 E64:I67 E34:I50 E69:I73 E15:I18 E20:I24 E26:I32 E75:I81 E52:I62 E171:I171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D28:D32 D77:D81 D22:D24 D48:D50 D71:D73 D97:D99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2020-01-28T05:06:34Z</dcterms:modified>
</cp:coreProperties>
</file>