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524" windowWidth="15192" windowHeight="12792" activeTab="2"/>
  </bookViews>
  <sheets>
    <sheet name="Приложение" sheetId="1" r:id="rId1"/>
    <sheet name="Приложение №1" sheetId="2" r:id="rId2"/>
    <sheet name="Приложение №2" sheetId="3" r:id="rId3"/>
    <sheet name="Приложение №5" sheetId="4" r:id="rId4"/>
    <sheet name="стр.1_5 (2)" sheetId="5" state="hidden" r:id="rId5"/>
    <sheet name="Расшифровка расходов" sheetId="6" state="hidden" r:id="rId6"/>
    <sheet name="2013 1.3" sheetId="7" state="hidden" r:id="rId7"/>
    <sheet name="2013 1.6" sheetId="8" state="hidden" r:id="rId8"/>
  </sheets>
  <externalReferences>
    <externalReference r:id="rId11"/>
    <externalReference r:id="rId12"/>
  </externalReferences>
  <definedNames>
    <definedName name="god">'[1]Титульный'!$F$13</definedName>
    <definedName name="prd2">'[1]Титульный'!$F$14</definedName>
    <definedName name="TABLE" localSheetId="2">'Приложение №2'!$A$7:$F$43</definedName>
    <definedName name="TABLE" localSheetId="3">'Приложение №5'!$A$8:$F$45</definedName>
    <definedName name="TABLE" localSheetId="4">'стр.1_5 (2)'!$A$7:$F$43</definedName>
    <definedName name="_xlnm.Print_Titles" localSheetId="2">'Приложение №2'!$7:$7</definedName>
    <definedName name="_xlnm.Print_Titles" localSheetId="3">'Приложение №5'!$8:$9</definedName>
    <definedName name="_xlnm.Print_Titles" localSheetId="5">'Расшифровка расходов'!$3:$7</definedName>
    <definedName name="_xlnm.Print_Titles" localSheetId="4">'стр.1_5 (2)'!$7:$7</definedName>
    <definedName name="_xlnm.Print_Area" localSheetId="6">'2013 1.3'!$A$1:$HP$55</definedName>
    <definedName name="_xlnm.Print_Area" localSheetId="7">'2013 1.6'!$A$1:$EY$94</definedName>
    <definedName name="_xlnm.Print_Area" localSheetId="0">'Приложение'!$A$1:$L$30</definedName>
    <definedName name="_xlnm.Print_Area" localSheetId="2">'Приложение №2'!$A$1:$J$47</definedName>
    <definedName name="_xlnm.Print_Area" localSheetId="3">'Приложение №5'!$A$1:$Q$46</definedName>
    <definedName name="_xlnm.Print_Area" localSheetId="4">'стр.1_5 (2)'!$A$1:$F$47</definedName>
  </definedNames>
  <calcPr fullCalcOnLoad="1"/>
</workbook>
</file>

<file path=xl/comments6.xml><?xml version="1.0" encoding="utf-8"?>
<comments xmlns="http://schemas.openxmlformats.org/spreadsheetml/2006/main">
  <authors>
    <author>Карманов Ильдар Фаритович</author>
  </authors>
  <commentList>
    <comment ref="C35" authorId="0">
      <text>
        <r>
          <rPr>
            <b/>
            <sz val="9"/>
            <rFont val="Tahoma"/>
            <family val="2"/>
          </rPr>
          <t>Карманов Ильдар Фаритович:</t>
        </r>
        <r>
          <rPr>
            <sz val="9"/>
            <rFont val="Tahoma"/>
            <family val="2"/>
          </rPr>
          <t xml:space="preserve">
Расходы по ГО 8,57
Содержание ТС 5160
Энергосвязь 19550,03
Техобслуживание и ремонт средств выч. Техники 324
Испытания 7403
Расходы на землеустройство 2575,75
Клининг.усл 1566,23
Лицензирование 1634,35
Канцелярские расходы 257,04
Техлитература и подписка 215,27
прочие 2203,76
</t>
        </r>
      </text>
    </comment>
    <comment ref="D35" authorId="0">
      <text>
        <r>
          <rPr>
            <b/>
            <sz val="9"/>
            <rFont val="Tahoma"/>
            <family val="2"/>
          </rPr>
          <t>Карманов Ильдар Фаритович:</t>
        </r>
        <r>
          <rPr>
            <sz val="9"/>
            <rFont val="Tahoma"/>
            <family val="2"/>
          </rPr>
          <t xml:space="preserve">
18448,62 Энергосвязь
</t>
        </r>
      </text>
    </comment>
    <comment ref="L35" authorId="0">
      <text>
        <r>
          <rPr>
            <b/>
            <sz val="9"/>
            <rFont val="Tahoma"/>
            <family val="2"/>
          </rPr>
          <t>Карманов Ильдар Фаритович:</t>
        </r>
        <r>
          <rPr>
            <sz val="9"/>
            <rFont val="Tahoma"/>
            <family val="2"/>
          </rPr>
          <t xml:space="preserve">
18448,62 Энергосвязь
</t>
        </r>
      </text>
    </comment>
  </commentList>
</comments>
</file>

<file path=xl/sharedStrings.xml><?xml version="1.0" encoding="utf-8"?>
<sst xmlns="http://schemas.openxmlformats.org/spreadsheetml/2006/main" count="1079" uniqueCount="631">
  <si>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</si>
  <si>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</si>
  <si>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</si>
  <si>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</si>
  <si>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</si>
  <si>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</si>
  <si>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</si>
  <si>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</si>
  <si>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</si>
  <si>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</si>
  <si>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</si>
  <si>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</si>
  <si>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</si>
  <si>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</si>
  <si>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</si>
  <si>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</si>
  <si>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</si>
  <si>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</si>
  <si>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</si>
  <si>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</si>
  <si>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</si>
  <si>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</si>
  <si>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</si>
  <si>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</si>
  <si>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</si>
  <si>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</si>
  <si>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</si>
  <si>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</si>
  <si>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</si>
  <si>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</si>
  <si>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</si>
  <si>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</si>
  <si>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</si>
  <si>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</si>
  <si>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</si>
  <si>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</si>
  <si>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</si>
  <si>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</si>
  <si>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</si>
  <si>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</si>
  <si>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</si>
  <si>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</si>
  <si>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</si>
  <si>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</si>
  <si>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</si>
  <si>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</si>
  <si>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</si>
  <si>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</si>
  <si>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</si>
  <si>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</si>
  <si>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</si>
  <si>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</si>
  <si>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</si>
  <si>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</si>
  <si>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</si>
  <si>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</si>
  <si>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</si>
  <si>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</si>
  <si>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</si>
  <si>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</si>
  <si>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</si>
  <si>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</si>
  <si>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</si>
  <si>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</si>
  <si>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</si>
  <si>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</si>
  <si>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</si>
  <si>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</si>
  <si>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</si>
  <si>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</si>
  <si>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</si>
  <si>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</si>
  <si>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</si>
  <si>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</si>
  <si>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</si>
  <si>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</si>
  <si>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</si>
  <si>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</si>
  <si>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</si>
  <si>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t>
  </si>
  <si>
    <t>1,68
Приказ Минэнерго №270 от 24.05.2012 г.</t>
  </si>
  <si>
    <t>1,68
Письмо Минэнерго №МК-287/09 от 18.01.2013 г.</t>
  </si>
  <si>
    <t>Постановление Государственного комитета Республики Башкортостан по тарифам №775 от 21.12.2012 г.</t>
  </si>
  <si>
    <t>Постановление Государственного комитета Республики Башкортостан по тарифам №861 от 20.12.2013 г.</t>
  </si>
  <si>
    <t>Содержание сети</t>
  </si>
  <si>
    <t>Потери</t>
  </si>
  <si>
    <t>прочие</t>
  </si>
  <si>
    <t>Налоги</t>
  </si>
  <si>
    <t>Амортизация</t>
  </si>
  <si>
    <t>плата за землю</t>
  </si>
  <si>
    <t>транспортный налог</t>
  </si>
  <si>
    <t>прочие налоги и сборы</t>
  </si>
  <si>
    <t>налог на имущество</t>
  </si>
  <si>
    <t>Себестоимость</t>
  </si>
  <si>
    <t>прочие доходы расходы</t>
  </si>
  <si>
    <t>Налог на прибыль</t>
  </si>
  <si>
    <t>Дивиденды</t>
  </si>
  <si>
    <t>Капитальные вложения</t>
  </si>
  <si>
    <t>2013 Факт</t>
  </si>
  <si>
    <t>Фактические показатели 
за 2013 год</t>
  </si>
  <si>
    <r>
      <t xml:space="preserve">Показатели, утвержденные 
на базовый 2014 год </t>
    </r>
    <r>
      <rPr>
        <vertAlign val="superscript"/>
        <sz val="12"/>
        <rFont val="Times New Roman"/>
        <family val="1"/>
      </rPr>
      <t>1</t>
    </r>
  </si>
  <si>
    <t>Предложения 
на расчетный 2015 год</t>
  </si>
  <si>
    <t>Расшифровка расходов ООО "БСК" за 2013 год в разрезе затрат, учтенных в тарифном решении</t>
  </si>
  <si>
    <t>ООО "Башкирская сетевая компания"</t>
  </si>
  <si>
    <t>2013</t>
  </si>
  <si>
    <t>План (утверждённый органами регулирования)</t>
  </si>
  <si>
    <t>Факт в соответствии с бухгалтерской отчетностью организации</t>
  </si>
  <si>
    <t>Ссылка на строку бухгалтерской отчетности</t>
  </si>
  <si>
    <t>Отклонения</t>
  </si>
  <si>
    <t>Объяснения (номер пункта пояснительной записки)</t>
  </si>
  <si>
    <t>№</t>
  </si>
  <si>
    <t>Показатель</t>
  </si>
  <si>
    <t>тыс. руб. (без ндс)</t>
  </si>
  <si>
    <t>1</t>
  </si>
  <si>
    <t>2</t>
  </si>
  <si>
    <t>3</t>
  </si>
  <si>
    <t>4</t>
  </si>
  <si>
    <t>5</t>
  </si>
  <si>
    <t>6</t>
  </si>
  <si>
    <t>7</t>
  </si>
  <si>
    <t>2.1</t>
  </si>
  <si>
    <t>ПДК_Материальные затраты, тыс.руб.</t>
  </si>
  <si>
    <t>2.1.1</t>
  </si>
  <si>
    <t>ПДК_Вспомогательные материалы, тыс.руб.</t>
  </si>
  <si>
    <t>2.1.1.1</t>
  </si>
  <si>
    <t>ПДК_ГСМ, тыс.руб.</t>
  </si>
  <si>
    <t>2.1.1.2</t>
  </si>
  <si>
    <t>ПДК_прочие вспомогательные материалы, тыс.руб.</t>
  </si>
  <si>
    <t>2.1.2</t>
  </si>
  <si>
    <t>ПДК_Работы и услуги производственного характера (в т.ч. услуги сторонних организаций по содержанию сетей и распределительных устройств), тыс.руб.</t>
  </si>
  <si>
    <t>2.2</t>
  </si>
  <si>
    <t>ПДК_Расходы на оплату труда (без отчислений на социальные нужды), тыс.руб.</t>
  </si>
  <si>
    <t>2.2.1</t>
  </si>
  <si>
    <t>ПДК_Численность, чел. (по состоянию на 31.12.12г.)</t>
  </si>
  <si>
    <t>2.2.2</t>
  </si>
  <si>
    <t>ПДК_Среднемесячная заработная плата, руб/мес</t>
  </si>
  <si>
    <t>2.3</t>
  </si>
  <si>
    <t>ПДК_Прочие расходы, всего, в т.ч.:, тыс.руб.</t>
  </si>
  <si>
    <t>2.3.1</t>
  </si>
  <si>
    <t>ПДК_Ремонт основных фондов, тыс.руб.</t>
  </si>
  <si>
    <t>2.3.2</t>
  </si>
  <si>
    <t>ПДК_Работы и услуги непроизводственного характера, тыс.руб.</t>
  </si>
  <si>
    <t>2.3.2.1</t>
  </si>
  <si>
    <t>ПДК_Услуги связи, тыс.руб.</t>
  </si>
  <si>
    <t>2.3.2.2</t>
  </si>
  <si>
    <t>ПДК_Расходы на охрану и пожарную безопасность, тыс.руб.</t>
  </si>
  <si>
    <t>2.3.2.3</t>
  </si>
  <si>
    <t>ПДК_Расходы на услуги коммунального хозяйства, тыс.руб.</t>
  </si>
  <si>
    <t>2.3.2.4</t>
  </si>
  <si>
    <t>ПДК_Расходы на юридические услуги, тыс.руб.</t>
  </si>
  <si>
    <t>2.3.2.5</t>
  </si>
  <si>
    <t>ПДК_Расходы на информационные услуги, тыс.руб.</t>
  </si>
  <si>
    <t>2.3.2.6</t>
  </si>
  <si>
    <t>ПДК_Расходы на консультационные услуги, тыс.руб.</t>
  </si>
  <si>
    <t>2.3.2.7</t>
  </si>
  <si>
    <t>ПДК_Расходы на аудиторские услуги, тыс.руб.</t>
  </si>
  <si>
    <t>2.3.2.8</t>
  </si>
  <si>
    <t>ПДК_Расходы на сертификацию, тыс.руб.</t>
  </si>
  <si>
    <t>2.3.2.9</t>
  </si>
  <si>
    <t>ПДК_Транспортные услуги, тыс.руб.</t>
  </si>
  <si>
    <t>2.3.2.10</t>
  </si>
  <si>
    <t>ПДК_Расходы на обеспечение нормальных условий труда и мер по технике безопасности, тыс.руб.</t>
  </si>
  <si>
    <t>2.3.2.11</t>
  </si>
  <si>
    <t>ПДК_Расходы на командировки и представительские, тыс.руб.</t>
  </si>
  <si>
    <t>2.3.2.12</t>
  </si>
  <si>
    <t>ПДК_Расходы на подготовку кадров, тыс.руб.</t>
  </si>
  <si>
    <t>2.3.2.13</t>
  </si>
  <si>
    <t>ПДК_Расходы на страхование, тыс.руб.</t>
  </si>
  <si>
    <t>2.3.2.14</t>
  </si>
  <si>
    <t>ПДК_Целевые средства на НИОКР, тыс.руб.</t>
  </si>
  <si>
    <t>2.3.2.15</t>
  </si>
  <si>
    <t>ПДК_Содержание управляющей компании, тыс.руб.</t>
  </si>
  <si>
    <t>2.3.2.16</t>
  </si>
  <si>
    <t>ПДК_Другие прочие подконтрольные расходы, тыс.руб.</t>
  </si>
  <si>
    <t>ПДК_Внереализационные расходы, тыс.руб.</t>
  </si>
  <si>
    <t>3.1</t>
  </si>
  <si>
    <t>ПДК_Расходы на услуги банков, тыс.руб.</t>
  </si>
  <si>
    <t>3.2</t>
  </si>
  <si>
    <t>ПДК_расходы на формирование резервов по сомнительным долгам, тыс.руб.</t>
  </si>
  <si>
    <t>3.3</t>
  </si>
  <si>
    <t>ПДК_Другие обоснованные внереализационные расходы, тыс.руб.</t>
  </si>
  <si>
    <t>ПДК_Расходы, не учитываемые в целях налогообложения, тыс.руб.</t>
  </si>
  <si>
    <t>4.1</t>
  </si>
  <si>
    <t>ПДК_Дивиденды, тыс.руб.</t>
  </si>
  <si>
    <t>4.2</t>
  </si>
  <si>
    <t>ПДК_Денежные выплаты социального характера (по коллективному договору) , тыс.руб.</t>
  </si>
  <si>
    <t>4.3</t>
  </si>
  <si>
    <t>ПДК_Прочие расходы из прибыли, тыс.руб.</t>
  </si>
  <si>
    <t>4.4</t>
  </si>
  <si>
    <t>ПДК_ИТОГО подконтрольные расходы, тыс.руб.</t>
  </si>
  <si>
    <t>4.5</t>
  </si>
  <si>
    <t>ПДК_Корректировка подконтрольных расходов, (дельта ПРi) , тыс.руб.</t>
  </si>
  <si>
    <t>5.1</t>
  </si>
  <si>
    <t>НПДК_Оплата услуг ОАО "ФСК ЕЭС", тыс.руб.</t>
  </si>
  <si>
    <t>5.2</t>
  </si>
  <si>
    <t>НПДК_Электроэнергия на хоз. нужды, тыс.руб.</t>
  </si>
  <si>
    <t>5.3</t>
  </si>
  <si>
    <t>НПДК_Теплоэнергия, тыс.руб.</t>
  </si>
  <si>
    <t>5.4</t>
  </si>
  <si>
    <t>НПДК_Плата за аренду имущества и лизинг всего, в том числе, тыс.руб.</t>
  </si>
  <si>
    <t>5.4.1</t>
  </si>
  <si>
    <t>НПДК_аренда электросетевого хозяйства, тыс.руб.</t>
  </si>
  <si>
    <t>5.4.2</t>
  </si>
  <si>
    <t>НПДК_лизинг, тыс.руб.</t>
  </si>
  <si>
    <t>5.4.3</t>
  </si>
  <si>
    <t>НПДК_прочая аренда, тыс.руб.</t>
  </si>
  <si>
    <t>5.5</t>
  </si>
  <si>
    <t>НПДК_Налоги, всего, в т.ч.:, тыс.руб.</t>
  </si>
  <si>
    <t>5.5.1</t>
  </si>
  <si>
    <t>НПДК_плата за землю, тыс.руб.</t>
  </si>
  <si>
    <t>5.5.2</t>
  </si>
  <si>
    <t>НПДК_транспортный налог, тыс.руб.</t>
  </si>
  <si>
    <t>5.5.3</t>
  </si>
  <si>
    <t>НПДК_прочие налоги и сборы, тыс.руб.</t>
  </si>
  <si>
    <t>5.5.4</t>
  </si>
  <si>
    <t>НПДК_налог на имущество, тыс.руб.</t>
  </si>
  <si>
    <t>5.6</t>
  </si>
  <si>
    <t>НПДК_Отчисления на социальные нужды, тыс.руб.</t>
  </si>
  <si>
    <t>5.7</t>
  </si>
  <si>
    <t>НПДК_% за пользование кредитом, тыс.руб.</t>
  </si>
  <si>
    <t>5.8</t>
  </si>
  <si>
    <t>НПДК_Резервный фонд, тыс.руб.</t>
  </si>
  <si>
    <t>5.9</t>
  </si>
  <si>
    <t>НПДК_Другие прочие неподконтрольные расходы, тыс.руб.</t>
  </si>
  <si>
    <t>5.10</t>
  </si>
  <si>
    <t>НПДК_Налог на прибыль, всего в том числе, тыс.руб.</t>
  </si>
  <si>
    <t>5.10.1</t>
  </si>
  <si>
    <t>НПДК_налог на прибыль на величину капитальных вложений, тыс.руб.</t>
  </si>
  <si>
    <t>5.11</t>
  </si>
  <si>
    <t>НПДК_Амортизация, тыс.руб.</t>
  </si>
  <si>
    <t>5.11.1</t>
  </si>
  <si>
    <t>НПДК_амортизация, учитываемая при налогообложении, тыс.руб.</t>
  </si>
  <si>
    <t>5.11.2</t>
  </si>
  <si>
    <t>НПДК_амортизация, не учитываемая при налогообложении, тыс.руб.</t>
  </si>
  <si>
    <t>5.12</t>
  </si>
  <si>
    <t>НПДК_Погашение заёмных средств, тыс.руб.</t>
  </si>
  <si>
    <t>5.13</t>
  </si>
  <si>
    <t>НПДК_Максимальная величина капитальных вложений, тыс.руб.</t>
  </si>
  <si>
    <t>5.14</t>
  </si>
  <si>
    <t>НПДК_Капитальные вложения - всего, в т.ч.:, тыс.руб.</t>
  </si>
  <si>
    <t>5.14.1</t>
  </si>
  <si>
    <t>НПДК_возврат заемных средств на капитальные вложения, тыс.руб.</t>
  </si>
  <si>
    <t>5.15</t>
  </si>
  <si>
    <t>НПДК_ИТОГО неподконтрольных расходов, тыс.руб.</t>
  </si>
  <si>
    <t>5.16</t>
  </si>
  <si>
    <t>НПДК_Корректировка неподконтрольных расходов,  (дельта ПРi), тыс.руб.</t>
  </si>
  <si>
    <t>Расходы, связанные с компенсацией незапланированных расходов / полученный избыток , тыс.руб.</t>
  </si>
  <si>
    <t>6.1</t>
  </si>
  <si>
    <t>Расходы, связанные с компенсацией незапланированных расходов всего, в том числе, тыс.руб.</t>
  </si>
  <si>
    <t>6.1.1</t>
  </si>
  <si>
    <t>выпадающие доходы от технологического присоединения, тыс.руб.</t>
  </si>
  <si>
    <t>6.2</t>
  </si>
  <si>
    <t>Полученный избыток , тыс.руб.</t>
  </si>
  <si>
    <t>Необходимая валовая выручка, всего, тыс.руб.</t>
  </si>
  <si>
    <t>8</t>
  </si>
  <si>
    <t>Необходимая валовая выручка c учётом корректировок, тыс.руб.</t>
  </si>
  <si>
    <t>8.1</t>
  </si>
  <si>
    <t>Расходы, тыс.руб.</t>
  </si>
  <si>
    <t>8.2</t>
  </si>
  <si>
    <t>Прибыль, тыс.руб.</t>
  </si>
  <si>
    <t>8.3</t>
  </si>
  <si>
    <t>Рентабельность, %</t>
  </si>
  <si>
    <t>9</t>
  </si>
  <si>
    <t>Коэффициент деления по полугодиям, %</t>
  </si>
  <si>
    <t>10.1</t>
  </si>
  <si>
    <t>Ставка налога на прибыль, %</t>
  </si>
  <si>
    <t>10.2</t>
  </si>
  <si>
    <t xml:space="preserve">% отчислений на социальные нужды, % </t>
  </si>
  <si>
    <t>11.1</t>
  </si>
  <si>
    <t>Результаты деятельности организации (выпадающие или дополнительно полученные доходы), (Bi)</t>
  </si>
  <si>
    <t>11.2</t>
  </si>
  <si>
    <t>Корректировка в связи с изменением полезного отпуска и цен, (ПОi)</t>
  </si>
  <si>
    <t>11.3</t>
  </si>
  <si>
    <t>Корректировка в связи с уровнем исполнения инвестпрограммы, (Bi корр_ ИП)</t>
  </si>
  <si>
    <t>11.4</t>
  </si>
  <si>
    <t>Коэффициент корректировки НВВ с учётом надежности и качества, % (К над)</t>
  </si>
  <si>
    <t>11.5</t>
  </si>
  <si>
    <t>Максимальный процент корректировки П кop i</t>
  </si>
  <si>
    <t>11.6</t>
  </si>
  <si>
    <t>Повышающий (понижающий) коэффициент, (КНКi)</t>
  </si>
  <si>
    <t>12</t>
  </si>
  <si>
    <t>Поступление мощности, ВСЕГО , МВт</t>
  </si>
  <si>
    <t>13</t>
  </si>
  <si>
    <t>Потери мощности в сети, МВт</t>
  </si>
  <si>
    <t>14</t>
  </si>
  <si>
    <t xml:space="preserve">   то же в %</t>
  </si>
  <si>
    <t>15.1</t>
  </si>
  <si>
    <t>Относимые на основное производство, МВт</t>
  </si>
  <si>
    <t>15.2</t>
  </si>
  <si>
    <t>Относимые на сторонних потребителей, МВт</t>
  </si>
  <si>
    <t>16</t>
  </si>
  <si>
    <t>Расход мощности на производственные и хозяйственные нужды (собственное потребление организаций, для которых оказание услуг по передаче не является основным видом деятельности)*, МВт</t>
  </si>
  <si>
    <t>17</t>
  </si>
  <si>
    <t>Полезный отпуск из сети, МВт</t>
  </si>
  <si>
    <t>18</t>
  </si>
  <si>
    <t>Ставка на содержание электрических сетей, руб./МВт. мес</t>
  </si>
  <si>
    <t>19</t>
  </si>
  <si>
    <t>Поступление электроэнергии в сеть, ВСЕГО, млн.кВт.ч</t>
  </si>
  <si>
    <t>20</t>
  </si>
  <si>
    <t>Потери электроэнергии в сети, млн.кВт.ч.</t>
  </si>
  <si>
    <t>21</t>
  </si>
  <si>
    <t xml:space="preserve">то же в % </t>
  </si>
  <si>
    <t>22.1</t>
  </si>
  <si>
    <t>Относимые на основное производство, млн.кВт.ч</t>
  </si>
  <si>
    <t>22.2</t>
  </si>
  <si>
    <t>Относимые на сторонних потребителей, млн.кВт.ч</t>
  </si>
  <si>
    <t>23</t>
  </si>
  <si>
    <t>Расход электроэнергии на производственные и хозяйственные нужды (собственное потребление организаций, для которых оказание услуг по передаче не является основным видом деятельности), млн.кВт.ч</t>
  </si>
  <si>
    <t>24</t>
  </si>
  <si>
    <t>Полезный отпуск из сети, млн.кВт.ч.</t>
  </si>
  <si>
    <t>25</t>
  </si>
  <si>
    <t>Коэффициент распределения расходов по услугам по передаче, %</t>
  </si>
  <si>
    <t>26</t>
  </si>
  <si>
    <t>Тариф покупки потерь, руб./МВт.ч</t>
  </si>
  <si>
    <t>27</t>
  </si>
  <si>
    <t>Ставка на оплату потерь электроэнергии, руб./МВт.ч</t>
  </si>
  <si>
    <t>28</t>
  </si>
  <si>
    <t>НВВ на оплату потерь, тыс.руб.</t>
  </si>
  <si>
    <t>29</t>
  </si>
  <si>
    <t>Одноставочный тариф, руб./МВт.ч</t>
  </si>
  <si>
    <t>30</t>
  </si>
  <si>
    <t>Товарная продукция, тыс.руб.</t>
  </si>
  <si>
    <t>Руководитель</t>
  </si>
  <si>
    <t>Главный бухгалтер</t>
  </si>
  <si>
    <t>2014</t>
  </si>
  <si>
    <t>2015</t>
  </si>
  <si>
    <t>Потери, тыс.руб.</t>
  </si>
  <si>
    <t>Общий НВВ, тыс.руб.</t>
  </si>
  <si>
    <t>10</t>
  </si>
  <si>
    <t>Прочее, тыс.руб.</t>
  </si>
  <si>
    <r>
      <t xml:space="preserve">Объем полезного отпуска электроэнергии - всего </t>
    </r>
    <r>
      <rPr>
        <vertAlign val="superscript"/>
        <sz val="12"/>
        <rFont val="Times New Roman"/>
        <family val="1"/>
      </rPr>
      <t>3</t>
    </r>
  </si>
  <si>
    <t>x</t>
  </si>
  <si>
    <t>Таблица 1.3</t>
  </si>
  <si>
    <t>Показатели раздельного учета доходов и расходов субъекта естественных монополий, оказывающего услуги по передаче электроэнергии (мощности) по электрическим сетям,</t>
  </si>
  <si>
    <t>принадлежащим на праве собственности или ином законном основании территориальным сетевым организациям, согласно форме "Отчет о прибылях и убытках"</t>
  </si>
  <si>
    <t>Заполняется:</t>
  </si>
  <si>
    <t>Субъектами естественных монополий, оказывающими услуги по передаче электроэнергии (мощности) по электрическим сетям, принадлежащим на праве собственности или ином законном основании</t>
  </si>
  <si>
    <t>территориальным сетевым организациям</t>
  </si>
  <si>
    <t>Период заполнения:</t>
  </si>
  <si>
    <t>Годовая, Квартальная</t>
  </si>
  <si>
    <t>Требования к заполнению:</t>
  </si>
  <si>
    <t>Заполняется отдельно по каждому субъекту РФ</t>
  </si>
  <si>
    <t>Организация:</t>
  </si>
  <si>
    <t>Идентификационный номер налогоплательщика (ИНН):</t>
  </si>
  <si>
    <t>0273056757</t>
  </si>
  <si>
    <t>Местонахождение (адрес):</t>
  </si>
  <si>
    <t xml:space="preserve">450112, РФ Республика Башкортостан г.Уфа ул.Цветочная 3/2 </t>
  </si>
  <si>
    <t>Субъект РФ:</t>
  </si>
  <si>
    <t>Республика Башкортостан</t>
  </si>
  <si>
    <t>Отчетный период:</t>
  </si>
  <si>
    <t xml:space="preserve">1 квартал 2014 года </t>
  </si>
  <si>
    <t>Код показа-теля</t>
  </si>
  <si>
    <t>За отчетный период, всего по предприятию</t>
  </si>
  <si>
    <t>из графы 4: по Субъекту РФ, указанному в заголовке
формы **</t>
  </si>
  <si>
    <t>из графы 5 по видам деятельности *</t>
  </si>
  <si>
    <t>За аналогичный период предыдущего года, всего по предприятию</t>
  </si>
  <si>
    <t>из графы 9: по Субъекту РФ, указанному в заголовке
формы **</t>
  </si>
  <si>
    <t>из графы 10 по видам деятельности *</t>
  </si>
  <si>
    <t>Примечания:
принцип разделения показателей
по субъектам РФ и по видам деятельности согласно ОРД предприятия</t>
  </si>
  <si>
    <t>Передача по распредели-тельным сетям</t>
  </si>
  <si>
    <t>Технологическое присоединение</t>
  </si>
  <si>
    <t>Прочие виды деятельности</t>
  </si>
  <si>
    <t>Выручка (нетто) от продажи товаров,</t>
  </si>
  <si>
    <t>тыс. руб.</t>
  </si>
  <si>
    <t>010</t>
  </si>
  <si>
    <t>УП ООО "БСК".</t>
  </si>
  <si>
    <t>продукции, работ, услуг (за минусом налога</t>
  </si>
  <si>
    <t>на добавленную стоимость, акцизов</t>
  </si>
  <si>
    <t>и аналогичных обязательных платежей)</t>
  </si>
  <si>
    <t>Себестоимость проданных товаров,</t>
  </si>
  <si>
    <t>020</t>
  </si>
  <si>
    <t>продукции, работ, услуг</t>
  </si>
  <si>
    <t>Валовая прибыль</t>
  </si>
  <si>
    <t>030</t>
  </si>
  <si>
    <t>Коммерческие расходы</t>
  </si>
  <si>
    <t>040</t>
  </si>
  <si>
    <t>Управленческие расходы</t>
  </si>
  <si>
    <t>050</t>
  </si>
  <si>
    <t>060</t>
  </si>
  <si>
    <t>Проценты к получению</t>
  </si>
  <si>
    <t>070</t>
  </si>
  <si>
    <t>Проценты к уплате</t>
  </si>
  <si>
    <t>080</t>
  </si>
  <si>
    <t>Прочие доходы</t>
  </si>
  <si>
    <t>090</t>
  </si>
  <si>
    <t>Прочие расходы</t>
  </si>
  <si>
    <t>100</t>
  </si>
  <si>
    <t>Прибыль до налогообложения</t>
  </si>
  <si>
    <t>110</t>
  </si>
  <si>
    <t>120</t>
  </si>
  <si>
    <t>Чистая прибыль</t>
  </si>
  <si>
    <t>130</t>
  </si>
  <si>
    <t>Списание дебиторских и кредиторских</t>
  </si>
  <si>
    <t>задолженностей, по которым истек срок</t>
  </si>
  <si>
    <t>исковой давности</t>
  </si>
  <si>
    <t xml:space="preserve">Прибыль (убыток) прошлых лет, </t>
  </si>
  <si>
    <t>выявленная в отчетном году</t>
  </si>
  <si>
    <r>
      <t>_____</t>
    </r>
    <r>
      <rPr>
        <b/>
        <sz val="8"/>
        <rFont val="Times New Roman"/>
        <family val="1"/>
      </rPr>
      <t>*</t>
    </r>
    <r>
      <rPr>
        <b/>
        <sz val="8"/>
        <color indexed="9"/>
        <rFont val="Times New Roman"/>
        <family val="1"/>
      </rPr>
      <t>_</t>
    </r>
    <r>
      <rPr>
        <b/>
        <sz val="8"/>
        <rFont val="Times New Roman"/>
        <family val="1"/>
      </rPr>
      <t>Полное наименование видов деятельности:</t>
    </r>
  </si>
  <si>
    <r>
      <t>_______</t>
    </r>
    <r>
      <rPr>
        <sz val="8"/>
        <rFont val="Times New Roman"/>
        <family val="1"/>
      </rPr>
      <t>гр. 6, 11 - оказание услуг по передаче электрической энергии по электрическим сетям, принадлежащим на праве собственности или ином законном основании территориальным сетевым организациям;</t>
    </r>
  </si>
  <si>
    <r>
      <t>_______</t>
    </r>
    <r>
      <rPr>
        <sz val="8"/>
        <color indexed="8"/>
        <rFont val="Times New Roman"/>
        <family val="1"/>
      </rPr>
      <t>г</t>
    </r>
    <r>
      <rPr>
        <sz val="8"/>
        <rFont val="Times New Roman"/>
        <family val="1"/>
      </rPr>
      <t>р. 7, 12 - оказание услуг по технологическому присоединению к электрическим сетям.</t>
    </r>
  </si>
  <si>
    <r>
      <t>____</t>
    </r>
    <r>
      <rPr>
        <b/>
        <sz val="8"/>
        <rFont val="Times New Roman"/>
        <family val="1"/>
      </rPr>
      <t>**</t>
    </r>
    <r>
      <rPr>
        <b/>
        <sz val="8"/>
        <color indexed="9"/>
        <rFont val="Times New Roman"/>
        <family val="1"/>
      </rPr>
      <t>_</t>
    </r>
    <r>
      <rPr>
        <b/>
        <sz val="8"/>
        <rFont val="Times New Roman"/>
        <family val="1"/>
      </rPr>
      <t>Заполняется субъектами естественных монополий, оказывающими услуги по  передаче электрической энергии по электрическим сетям, принадлежащим на праве  собственности или ином законном основании территориальным сетевым организациям, в нескольких субъектах РФ.</t>
    </r>
  </si>
  <si>
    <r>
      <t>______</t>
    </r>
    <r>
      <rPr>
        <b/>
        <sz val="8"/>
        <rFont val="Times New Roman"/>
        <family val="1"/>
      </rPr>
      <t xml:space="preserve"> Для остальных субъектов естественных монополий графы 5 - 8, 10 - 13 заполняются в целом по предприятию.</t>
    </r>
  </si>
  <si>
    <t>С.В. Липатьев</t>
  </si>
  <si>
    <t>(подпись)</t>
  </si>
  <si>
    <t>(Фамилия, имя, отчество)</t>
  </si>
  <si>
    <t>В.Н.Боин</t>
  </si>
  <si>
    <t>Таблица 1.6</t>
  </si>
  <si>
    <t>Расшифровка расходов субъекта естественных монополий, оказывающего услуги по передаче электроэнергии (мощности) по электрическим сетям, принадлежащим на праве собственности</t>
  </si>
  <si>
    <t>или ином законном основании территориальным сетевым организациям</t>
  </si>
  <si>
    <t>Субъектами естественных монополий, оказывающими услуги по передаче электроэнергии (мощности) по электрическим сетям, принадлежащим на праве собственности</t>
  </si>
  <si>
    <t>за 2013 год</t>
  </si>
  <si>
    <t>из графы 4:
по Субъекту РФ, указанному в заголовке формы</t>
  </si>
  <si>
    <t>За аналогичный период пре-дыдущего года, всего по предприятию</t>
  </si>
  <si>
    <t>из графы 10: по Субъекту РФ, указанному в заголовке формы</t>
  </si>
  <si>
    <t>Примечания:
принцип разделения показателей по субъектам РФ
и по видам деятельности согласно ОРД предприятия</t>
  </si>
  <si>
    <t>Передача
по расп-редели-тельным сетям</t>
  </si>
  <si>
    <t>Техноло-гическое присоеди-нение</t>
  </si>
  <si>
    <t>Передача
и техно-логичес-кое присоеди-нение</t>
  </si>
  <si>
    <t>Прочие виды деятель-ности</t>
  </si>
  <si>
    <t>8 (сумма
гр. 6 и 7)</t>
  </si>
  <si>
    <t>14 (сумма гр. 12 и 13)</t>
  </si>
  <si>
    <t>Расходы, учитываемые в целях налогообложения прибыли, всего, в том числе (сумма строк 110, 120, 130, 140, 150, 160, 170, 180, 190)</t>
  </si>
  <si>
    <t>УП ООО "БСК"</t>
  </si>
  <si>
    <t>Материальные расходы (сумма строк 111, 112, 113)</t>
  </si>
  <si>
    <t>Расходы на приобретение сырья и материалов</t>
  </si>
  <si>
    <t>111</t>
  </si>
  <si>
    <t>Расходы на приобретение электрической энергии на компенсацию технологического расхода (потерь) электрической энергии в сетях, в том числе по уровням напряжения:</t>
  </si>
  <si>
    <t>112</t>
  </si>
  <si>
    <t>ВН</t>
  </si>
  <si>
    <t>СН1</t>
  </si>
  <si>
    <t>СН2</t>
  </si>
  <si>
    <t>НН</t>
  </si>
  <si>
    <t>Расходы на приобретение электрической энергии на хозяйственные нужды</t>
  </si>
  <si>
    <t>113</t>
  </si>
  <si>
    <t>Расходы на оплату услуг сторонних организаций (сумма строк 121, 122, 123, 124)</t>
  </si>
  <si>
    <t>Расходы на страхование</t>
  </si>
  <si>
    <t>121</t>
  </si>
  <si>
    <t>Оплата услуг ОАО "ФСК ЕЭС"</t>
  </si>
  <si>
    <t>122</t>
  </si>
  <si>
    <t>Оплата услуг по передаче электрической энергии, оказываемых другими сетевыми организациями</t>
  </si>
  <si>
    <t>123</t>
  </si>
  <si>
    <t>Расходы на ремонт основных средств, выполняемые подрядным способом</t>
  </si>
  <si>
    <t>124</t>
  </si>
  <si>
    <t>Расходы на оплату труда</t>
  </si>
  <si>
    <t>Управленческий персонал</t>
  </si>
  <si>
    <t>Специалисты и технические</t>
  </si>
  <si>
    <t>Основные производственные рабочие</t>
  </si>
  <si>
    <t>Справочно: среднесписочная численность промышленно-производственного персонала организации **</t>
  </si>
  <si>
    <t>чел.</t>
  </si>
  <si>
    <t>Расходы на выплату страховых взносов 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t>
  </si>
  <si>
    <t>140</t>
  </si>
  <si>
    <t>Амортизация основных средств</t>
  </si>
  <si>
    <t>150</t>
  </si>
  <si>
    <t>Аренда и лизинговые платежи (сумма строк 161, 162)</t>
  </si>
  <si>
    <t>160</t>
  </si>
  <si>
    <t>Плата за аренду имущества</t>
  </si>
  <si>
    <t>161</t>
  </si>
  <si>
    <t>Лизинговые платежи</t>
  </si>
  <si>
    <t>162</t>
  </si>
  <si>
    <t>Налоги, уменьшающие налогооблагаемую базу по налогу на прибыль</t>
  </si>
  <si>
    <t>170</t>
  </si>
  <si>
    <t>Расходы на выплату процентов по кредитам, уменьшающие налогооблагаемую базу по налогу на прибыль</t>
  </si>
  <si>
    <t>180</t>
  </si>
  <si>
    <t>190</t>
  </si>
  <si>
    <t>Расходы, не учитываемые в целях налогообложения прибыли, всего, в том числе (сумма строк 210, 220, 230, 240, 250)</t>
  </si>
  <si>
    <t>200</t>
  </si>
  <si>
    <t>Возврат заемных средств на цели инвестпрограммы</t>
  </si>
  <si>
    <t>210</t>
  </si>
  <si>
    <t>Прибыль, направленная на инвестиции</t>
  </si>
  <si>
    <t>220</t>
  </si>
  <si>
    <t>Прибыль, направленная на выплату дивидендов</t>
  </si>
  <si>
    <t>230</t>
  </si>
  <si>
    <t>Расходы социального характера из прибыли</t>
  </si>
  <si>
    <t>240</t>
  </si>
  <si>
    <t>Прочие расходы из прибыли в отчетном периоде</t>
  </si>
  <si>
    <t>250</t>
  </si>
  <si>
    <t>Расходы на уплату налога на прибыль</t>
  </si>
  <si>
    <t>300</t>
  </si>
  <si>
    <t>Справочные показатели:</t>
  </si>
  <si>
    <t>Из строки 100 прямые расходы</t>
  </si>
  <si>
    <t>400</t>
  </si>
  <si>
    <t>Из строки 100 косвенные расходы</t>
  </si>
  <si>
    <t>500</t>
  </si>
  <si>
    <t>Расходы на приобретение, сооружение и изготовление основных средств, а также на достройку, дооборудование, реконструкцию, модернизацию и техническое перевооружение основных средств</t>
  </si>
  <si>
    <t>600</t>
  </si>
  <si>
    <t>Расходы на ремонт основных средств (включая арендованные),
всего, в том числе:</t>
  </si>
  <si>
    <t>700</t>
  </si>
  <si>
    <t>материальные расходы</t>
  </si>
  <si>
    <t>расходы на оплату труда и выплату страховых</t>
  </si>
  <si>
    <t>расходы на ремонт основных средств, выполняемый подрядным способом</t>
  </si>
  <si>
    <t>прочие расходы</t>
  </si>
  <si>
    <t>Расходы на приобретение электрической энергии в целях компенсации коммерческого расхода (потерь) электрической энергии в сетях</t>
  </si>
  <si>
    <t>800</t>
  </si>
  <si>
    <r>
      <t>_____</t>
    </r>
    <r>
      <rPr>
        <b/>
        <sz val="6"/>
        <rFont val="Times New Roman"/>
        <family val="1"/>
      </rPr>
      <t>*</t>
    </r>
    <r>
      <rPr>
        <b/>
        <sz val="6"/>
        <color indexed="9"/>
        <rFont val="Times New Roman"/>
        <family val="1"/>
      </rPr>
      <t>_</t>
    </r>
    <r>
      <rPr>
        <b/>
        <sz val="6"/>
        <rFont val="Times New Roman"/>
        <family val="1"/>
      </rPr>
      <t>Полное наименование видов деятельности:</t>
    </r>
  </si>
  <si>
    <r>
      <t>_______</t>
    </r>
    <r>
      <rPr>
        <sz val="6"/>
        <rFont val="Times New Roman"/>
        <family val="1"/>
      </rPr>
      <t>гр. 6, 12 - оказание услуг по передаче электрической энергии (мощности) по единой национальной (общероссийской) электрической сети;</t>
    </r>
  </si>
  <si>
    <r>
      <t>_______</t>
    </r>
    <r>
      <rPr>
        <sz val="6"/>
        <rFont val="Times New Roman"/>
        <family val="1"/>
      </rPr>
      <t>гр. 7, 13 - оказание услуг по технологическому присоединению к электрическим сетям.</t>
    </r>
  </si>
  <si>
    <r>
      <t>____</t>
    </r>
    <r>
      <rPr>
        <b/>
        <sz val="6"/>
        <rFont val="Times New Roman"/>
        <family val="1"/>
      </rPr>
      <t>**</t>
    </r>
    <r>
      <rPr>
        <b/>
        <sz val="6"/>
        <color indexed="9"/>
        <rFont val="Times New Roman"/>
        <family val="1"/>
      </rPr>
      <t>_</t>
    </r>
    <r>
      <rPr>
        <b/>
        <sz val="6"/>
        <rFont val="Times New Roman"/>
        <family val="1"/>
      </rPr>
      <t>В целях настоящей таблицы под промышленно-производственным персоналом понимается персонал, расходы на оплату труда которого учитываются по счету 20 "Основное производство".</t>
    </r>
  </si>
  <si>
    <t>Приложение к таблице 1.6</t>
  </si>
  <si>
    <t>Расшифровка дебиторской задолженности, заемных средств и стоимости активов</t>
  </si>
  <si>
    <t>По состоянию на начало отчетного периода,
всего по предприятию</t>
  </si>
  <si>
    <t>По состоянию на коней отчетного периода,
всего по предприятию</t>
  </si>
  <si>
    <t>Дебиторская задолженность</t>
  </si>
  <si>
    <t>900</t>
  </si>
  <si>
    <t>х</t>
  </si>
  <si>
    <t>в том числе по расчетам с покупателями и заказчиками</t>
  </si>
  <si>
    <t>Заемные средства, учитываемые в долгосрочных обязательствах, которые могут быть прямо отнесены на услуги по передаче электроэнергии по распределительным сетям и технологическое присоединение</t>
  </si>
  <si>
    <t>1000</t>
  </si>
  <si>
    <t>Заемные средства, учитываемые в краткосрочных обязательствах, которые могут быть прямо отнесены на услуги по передаче электроэнергии по распределительным сетям и технологическое присоединение</t>
  </si>
  <si>
    <t>1100</t>
  </si>
  <si>
    <t>Основные средства</t>
  </si>
  <si>
    <t>1200</t>
  </si>
  <si>
    <t>Арендованные основные средства</t>
  </si>
  <si>
    <t>1300</t>
  </si>
  <si>
    <t>Незавершенное строительство</t>
  </si>
  <si>
    <t>1400</t>
  </si>
  <si>
    <t>В.Н. Боин</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</si>
  <si>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</si>
  <si>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</si>
  <si>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</si>
  <si>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</si>
  <si>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</si>
  <si>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</si>
  <si>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</si>
  <si>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</si>
  <si>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</si>
  <si>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</si>
  <si>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</si>
  <si>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</si>
  <si>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</si>
  <si>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</si>
  <si>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</si>
  <si>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</si>
  <si>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</si>
  <si>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</si>
  <si>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</si>
  <si>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</si>
  <si>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</si>
  <si>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</si>
  <si>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</si>
  <si>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</si>
  <si>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</si>
  <si>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</si>
  <si>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</si>
  <si>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</si>
  <si>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</si>
  <si>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</si>
  <si>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</si>
  <si>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</si>
  <si>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</si>
  <si>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</si>
  <si>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</si>
  <si>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</si>
  <si>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</si>
  <si>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</si>
  <si>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</si>
  <si>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</si>
  <si>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</si>
  <si>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</si>
  <si>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</si>
  <si>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</si>
  <si>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</si>
  <si>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</si>
  <si>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</si>
  <si>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</si>
  <si>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</si>
  <si>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</si>
  <si>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</si>
  <si>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</si>
  <si>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</si>
  <si>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</si>
  <si>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</si>
  <si>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</si>
  <si>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</si>
  <si>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</si>
  <si>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</si>
  <si>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</si>
  <si>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</si>
  <si>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t>
  </si>
  <si>
    <t>Адрес электронной почты:</t>
  </si>
  <si>
    <t>Контактный телефон:</t>
  </si>
  <si>
    <t>Факс:</t>
  </si>
  <si>
    <t>Приложение</t>
  </si>
  <si>
    <t>П  Р  Е  Д  Л  О  Ж  Е  Н  И  Е</t>
  </si>
  <si>
    <t>о размере цен (тарифов), долгосрочных параметров регулирования</t>
  </si>
  <si>
    <t>на передачу электроэнергии</t>
  </si>
  <si>
    <t>(расчетный период регулирования)</t>
  </si>
  <si>
    <t>(полное и сокращенное наименование юридического лица)</t>
  </si>
  <si>
    <r>
      <t xml:space="preserve">к стандартам раскрытия информации субъектами оптового и розничных рынков электрической энергии
</t>
    </r>
  </si>
  <si>
    <t>(в ред. Постановления Правительства РФ от 09.08.2014 № 787)</t>
  </si>
  <si>
    <t>(форма)</t>
  </si>
  <si>
    <t>руб./кВт в мес.</t>
  </si>
  <si>
    <t>руб./кВт·ч</t>
  </si>
  <si>
    <t>Общество с ограниченной ответственностью «ГИП-Электро»</t>
  </si>
  <si>
    <t>(ООО «ГИП-Электро»)</t>
  </si>
  <si>
    <t>ООО «ГИП-Электро»</t>
  </si>
  <si>
    <t>Нусенкис Александр Александрович</t>
  </si>
  <si>
    <t>gip_elektro@mail.ru</t>
  </si>
  <si>
    <t>(347) 228-32-36</t>
  </si>
  <si>
    <t>рублей на 
человека</t>
  </si>
  <si>
    <t xml:space="preserve">Анализ финансовой устойчивости по величине излишка (недостатка) собственных оборотных средств </t>
  </si>
  <si>
    <t>Приложение № 5 к предложению о размере цен (тарифов), долгосрочных параметров регулирования</t>
  </si>
  <si>
    <t>Инвестиции, осуществляемые 
за счет тарифных источников из прибыли</t>
  </si>
  <si>
    <t>Выпадающие, 
излишние доходы (расходы) прошлых лет  (выпадающие доходы от технологического присоединения)</t>
  </si>
  <si>
    <t xml:space="preserve">
млн. кВт·ч</t>
  </si>
  <si>
    <t>2017-2021</t>
  </si>
  <si>
    <t>г.</t>
  </si>
  <si>
    <t>Фактические показатели 
за 2015 год</t>
  </si>
  <si>
    <r>
      <t xml:space="preserve">Показатели, утвержденные 
на базовый 2016 год </t>
    </r>
    <r>
      <rPr>
        <vertAlign val="superscript"/>
        <sz val="12"/>
        <rFont val="Times New Roman"/>
        <family val="1"/>
      </rPr>
      <t>1</t>
    </r>
  </si>
  <si>
    <t>Предложения 
на расчетный 2017 год</t>
  </si>
  <si>
    <t>Предложения 
на расчетный 2018 год</t>
  </si>
  <si>
    <t>Предложения 
на расчетный 2019 год</t>
  </si>
  <si>
    <t>Предложения 
на расчетный 2020 год</t>
  </si>
  <si>
    <t>Предложения 
на расчетный 2021 год</t>
  </si>
  <si>
    <t>Показатели, утвержденные 
на базовый 2016 год*</t>
  </si>
  <si>
    <t>проект инвестиционной программы находится на рассмотрении в Министерстве промышленоости и инновационной политики Республики Башкортостан</t>
  </si>
  <si>
    <t>"Отраслевое тарифное соглашение в электроэнергетике Российской Федерации на 2013г-2015г." от 18.03.2013 г. с изменениями от 29.08.2014 г.</t>
  </si>
  <si>
    <t>"Отраслевое тарифное соглашение в электроэнергетике Российской Федерации на 2013г-2015г." от 18.03.2013 г. с изменениями от 22.12.2014 г.</t>
  </si>
  <si>
    <t>49081</t>
  </si>
  <si>
    <t>34761</t>
  </si>
  <si>
    <t>18,31 %
Приказ Минэнерго № 674 от 30.09.2014 г.</t>
  </si>
  <si>
    <t>18,36 %
Приказ Минэнерго № 674 от 30.09.2014 г.</t>
  </si>
  <si>
    <t>18,15 %
Приказ Минэнерго № 674 от 30.09.2014 г.</t>
  </si>
  <si>
    <t>18,30 %
Приказ Минэнерго № 674 от 30.09.2014 г.</t>
  </si>
  <si>
    <t>18,00 %
Приказ Минэнерго № 674 от 30.09.2014 г.</t>
  </si>
  <si>
    <t>17,85 %
Приказ Минэнерго № 674 от 30.09.2014 г.</t>
  </si>
  <si>
    <t>Утверждена директором ООО «ГИП-Электро» на 2013-2016 годы в 2012г. (с изменениями в 2015 году)</t>
  </si>
  <si>
    <t>Утверждена директором в 2016 г. на период 2017-2021 г.</t>
  </si>
  <si>
    <t>18,5 %
Приказ Минэнерго № 674 от 30.09.2014 г.</t>
  </si>
  <si>
    <t>приказ Министерства промышленоости и инновационной политики Республики Башкортостан № 202-О от 14.08.15г.</t>
  </si>
  <si>
    <t>приказ Министерства промышленоости и инновационной политики Республики Башкортостан № 368-О от 29.12.15г.</t>
  </si>
  <si>
    <t>450078, г. Уфа, ул. Революционная, дом 98/2, литер Е</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</si>
</sst>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0.00000"/>
    <numFmt numFmtId="166" formatCode="0.0000"/>
    <numFmt numFmtId="167" formatCode="0.000"/>
    <numFmt numFmtId="168" formatCode="0.0"/>
    <numFmt numFmtId="169" formatCode="0.000000000"/>
    <numFmt numFmtId="170" formatCode="0.0000000000"/>
    <numFmt numFmtId="171" formatCode="0.00000000000"/>
    <numFmt numFmtId="172" formatCode="0.000000000000"/>
    <numFmt numFmtId="173" formatCode="0.0000000000000"/>
    <numFmt numFmtId="174" formatCode="0.00000000"/>
    <numFmt numFmtId="175" formatCode="0.0000000"/>
    <numFmt numFmtId="176" formatCode="#,##0.0"/>
    <numFmt numFmtId="177" formatCode="#,##0.000"/>
    <numFmt numFmtId="178" formatCode="#,##0.00_ ;[Red]\-#,##0.00\ "/>
    <numFmt numFmtId="179" formatCode="#,##0.0000"/>
    <numFmt numFmtId="180" formatCode="#,##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
    <numFmt numFmtId="186" formatCode="\(#,###\)"/>
    <numFmt numFmtId="187" formatCode="0.0%"/>
    <numFmt numFmtId="188" formatCode="#,##0.00_р_."/>
  </numFmts>
  <fonts count="82">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b/>
      <sz val="12"/>
      <name val="Times New Roman"/>
      <family val="1"/>
    </font>
    <font>
      <sz val="10"/>
      <name val="Arial"/>
      <family val="2"/>
    </font>
    <font>
      <b/>
      <sz val="10"/>
      <name val="Times New Roman"/>
      <family val="1"/>
    </font>
    <font>
      <b/>
      <sz val="16"/>
      <name val="Times New Roman"/>
      <family val="1"/>
    </font>
    <font>
      <sz val="12"/>
      <name val="Arial"/>
      <family val="2"/>
    </font>
    <font>
      <sz val="12"/>
      <name val="Tahoma"/>
      <family val="2"/>
    </font>
    <font>
      <sz val="10"/>
      <name val="Tahoma"/>
      <family val="2"/>
    </font>
    <font>
      <sz val="14"/>
      <name val="Tahoma"/>
      <family val="2"/>
    </font>
    <font>
      <b/>
      <sz val="12"/>
      <name val="Tahoma"/>
      <family val="2"/>
    </font>
    <font>
      <sz val="14"/>
      <name val="Arial"/>
      <family val="2"/>
    </font>
    <font>
      <b/>
      <sz val="12"/>
      <name val="Arial"/>
      <family val="2"/>
    </font>
    <font>
      <b/>
      <sz val="9"/>
      <name val="Tahoma"/>
      <family val="2"/>
    </font>
    <font>
      <sz val="9"/>
      <name val="Tahoma"/>
      <family val="2"/>
    </font>
    <font>
      <b/>
      <sz val="11"/>
      <name val="Times New Roman"/>
      <family val="1"/>
    </font>
    <font>
      <sz val="11"/>
      <name val="Times New Roman"/>
      <family val="1"/>
    </font>
    <font>
      <sz val="6"/>
      <name val="Times New Roman"/>
      <family val="1"/>
    </font>
    <font>
      <sz val="6"/>
      <name val="Arial"/>
      <family val="2"/>
    </font>
    <font>
      <b/>
      <sz val="8"/>
      <name val="Times New Roman"/>
      <family val="1"/>
    </font>
    <font>
      <sz val="8"/>
      <name val="Times New Roman"/>
      <family val="1"/>
    </font>
    <font>
      <b/>
      <sz val="8"/>
      <color indexed="9"/>
      <name val="Times New Roman"/>
      <family val="1"/>
    </font>
    <font>
      <sz val="8"/>
      <color indexed="9"/>
      <name val="Times New Roman"/>
      <family val="1"/>
    </font>
    <font>
      <sz val="8"/>
      <color indexed="8"/>
      <name val="Times New Roman"/>
      <family val="1"/>
    </font>
    <font>
      <b/>
      <sz val="6"/>
      <name val="Times New Roman"/>
      <family val="1"/>
    </font>
    <font>
      <sz val="9"/>
      <name val="Times New Roman"/>
      <family val="1"/>
    </font>
    <font>
      <b/>
      <sz val="7"/>
      <name val="Times New Roman"/>
      <family val="1"/>
    </font>
    <font>
      <sz val="7"/>
      <name val="Times New Roman"/>
      <family val="1"/>
    </font>
    <font>
      <b/>
      <sz val="6"/>
      <color indexed="9"/>
      <name val="Times New Roman"/>
      <family val="1"/>
    </font>
    <font>
      <sz val="6"/>
      <color indexed="9"/>
      <name val="Times New Roman"/>
      <family val="1"/>
    </font>
    <font>
      <sz val="11"/>
      <color indexed="8"/>
      <name val="Calibri"/>
      <family val="2"/>
    </font>
    <font>
      <sz val="11"/>
      <color indexed="8"/>
      <name val="Times New Roman"/>
      <family val="1"/>
    </font>
    <font>
      <vertAlign val="superscript"/>
      <sz val="11"/>
      <color indexed="8"/>
      <name val="Times New Roman"/>
      <family val="1"/>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0"/>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0"/>
      <color theme="0"/>
      <name val="Arial Cyr"/>
      <family val="0"/>
    </font>
    <font>
      <b/>
      <sz val="8"/>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indexed="62"/>
        <bgColor indexed="64"/>
      </patternFill>
    </fill>
    <fill>
      <patternFill patternType="solid">
        <fgColor rgb="FFFFC000"/>
        <bgColor indexed="64"/>
      </patternFill>
    </fill>
    <fill>
      <patternFill patternType="solid">
        <fgColor theme="0" tint="-0.14999000728130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color indexed="63"/>
      </left>
      <right>
        <color indexed="63"/>
      </right>
      <top style="thin">
        <color indexed="63"/>
      </top>
      <bottom>
        <color indexed="63"/>
      </bottom>
    </border>
    <border>
      <left style="thin"/>
      <right style="medium"/>
      <top style="thin"/>
      <bottom style="thin"/>
    </border>
    <border>
      <left style="medium"/>
      <right style="thin"/>
      <top style="thin"/>
      <bottom style="thin"/>
    </border>
    <border>
      <left style="medium">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medium">
        <color indexed="63"/>
      </left>
      <right style="thin">
        <color indexed="63"/>
      </right>
      <top style="thin">
        <color indexed="63"/>
      </top>
      <bottom style="medium"/>
    </border>
    <border>
      <left style="thin">
        <color indexed="63"/>
      </left>
      <right>
        <color indexed="63"/>
      </right>
      <top style="thin">
        <color indexed="63"/>
      </top>
      <bottom style="medium"/>
    </border>
    <border>
      <left>
        <color indexed="63"/>
      </left>
      <right>
        <color indexed="63"/>
      </right>
      <top>
        <color indexed="63"/>
      </top>
      <bottom style="medium"/>
    </border>
    <border>
      <left style="medium">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medium">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style="thin">
        <color indexed="63"/>
      </left>
      <right style="thin">
        <color indexed="63"/>
      </right>
      <top>
        <color indexed="63"/>
      </top>
      <bottom style="thin">
        <color indexed="63"/>
      </bottom>
    </border>
    <border>
      <left style="medium"/>
      <right style="thin">
        <color indexed="63"/>
      </right>
      <top>
        <color indexed="63"/>
      </top>
      <bottom style="thin">
        <color indexed="63"/>
      </bottom>
    </border>
    <border>
      <left style="thin">
        <color indexed="63"/>
      </left>
      <right style="medium"/>
      <top>
        <color indexed="63"/>
      </top>
      <bottom style="thin">
        <color indexed="63"/>
      </bottom>
    </border>
    <border>
      <left style="thin">
        <color indexed="63"/>
      </left>
      <right style="thin">
        <color indexed="63"/>
      </right>
      <top style="thin">
        <color indexed="63"/>
      </top>
      <bottom style="thin">
        <color indexed="63"/>
      </bottom>
    </border>
    <border>
      <left style="medium"/>
      <right style="thin">
        <color indexed="63"/>
      </right>
      <top style="thin">
        <color indexed="63"/>
      </top>
      <bottom style="thin">
        <color indexed="63"/>
      </bottom>
    </border>
    <border>
      <left style="thin">
        <color indexed="63"/>
      </left>
      <right style="medium"/>
      <top style="thin">
        <color indexed="63"/>
      </top>
      <bottom style="thin">
        <color indexed="63"/>
      </bottom>
    </border>
    <border>
      <left style="thin">
        <color indexed="63"/>
      </left>
      <right style="thin">
        <color indexed="63"/>
      </right>
      <top style="thin">
        <color indexed="63"/>
      </top>
      <bottom style="medium"/>
    </border>
    <border>
      <left style="medium"/>
      <right style="thin">
        <color indexed="63"/>
      </right>
      <top style="thin">
        <color indexed="63"/>
      </top>
      <bottom style="medium"/>
    </border>
    <border>
      <left style="thin">
        <color indexed="63"/>
      </left>
      <right style="medium"/>
      <top style="thin">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indexed="63"/>
      </right>
      <top style="thin">
        <color indexed="63"/>
      </top>
      <bottom>
        <color indexed="63"/>
      </bottom>
    </border>
    <border>
      <left>
        <color indexed="63"/>
      </left>
      <right style="thin">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medium">
        <color indexed="63"/>
      </left>
      <right>
        <color indexed="63"/>
      </right>
      <top style="medium">
        <color indexed="63"/>
      </top>
      <bottom>
        <color indexed="63"/>
      </bottom>
    </border>
    <border>
      <left>
        <color indexed="63"/>
      </left>
      <right style="medium"/>
      <top style="medium">
        <color indexed="63"/>
      </top>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color indexed="63"/>
      </bottom>
    </border>
    <border>
      <left>
        <color indexed="63"/>
      </left>
      <right style="medium"/>
      <top>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9" fillId="0" borderId="0">
      <alignment/>
      <protection/>
    </xf>
    <xf numFmtId="0" fontId="36" fillId="0" borderId="0">
      <alignment/>
      <protection/>
    </xf>
    <xf numFmtId="0" fontId="7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9" fillId="0" borderId="0" applyFont="0" applyFill="0" applyBorder="0" applyAlignment="0" quotePrefix="1">
      <protection locked="0"/>
    </xf>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32" borderId="0" applyNumberFormat="0" applyBorder="0" applyAlignment="0" applyProtection="0"/>
  </cellStyleXfs>
  <cellXfs count="450">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3" fontId="1" fillId="33" borderId="0" xfId="0" applyNumberFormat="1" applyFont="1" applyFill="1" applyAlignment="1">
      <alignment horizontal="center" vertical="top"/>
    </xf>
    <xf numFmtId="3" fontId="1" fillId="0" borderId="0" xfId="0" applyNumberFormat="1" applyFont="1" applyAlignment="1">
      <alignment horizontal="center" vertical="top"/>
    </xf>
    <xf numFmtId="3" fontId="1" fillId="0" borderId="0" xfId="0" applyNumberFormat="1" applyFont="1" applyAlignment="1">
      <alignment horizontal="center"/>
    </xf>
    <xf numFmtId="3" fontId="1" fillId="0" borderId="0" xfId="0" applyNumberFormat="1" applyFont="1" applyAlignment="1">
      <alignment horizontal="center" vertical="center"/>
    </xf>
    <xf numFmtId="3" fontId="1" fillId="0" borderId="0" xfId="0" applyNumberFormat="1" applyFont="1" applyAlignment="1">
      <alignment horizontal="center" vertical="top" wrapText="1"/>
    </xf>
    <xf numFmtId="3" fontId="1" fillId="0" borderId="0" xfId="0" applyNumberFormat="1" applyFont="1" applyFill="1" applyBorder="1" applyAlignment="1">
      <alignment horizontal="center" vertical="top" wrapText="1"/>
    </xf>
    <xf numFmtId="3" fontId="1" fillId="33" borderId="0" xfId="0" applyNumberFormat="1" applyFont="1" applyFill="1" applyBorder="1" applyAlignment="1">
      <alignment horizontal="center" vertical="top"/>
    </xf>
    <xf numFmtId="3" fontId="1" fillId="0" borderId="0" xfId="0" applyNumberFormat="1" applyFont="1" applyBorder="1" applyAlignment="1">
      <alignment horizontal="center" vertical="top"/>
    </xf>
    <xf numFmtId="3" fontId="1" fillId="0" borderId="13" xfId="0" applyNumberFormat="1" applyFont="1" applyBorder="1" applyAlignment="1">
      <alignment horizontal="center" vertical="top"/>
    </xf>
    <xf numFmtId="0" fontId="1" fillId="0" borderId="14" xfId="0" applyFont="1" applyBorder="1" applyAlignment="1">
      <alignment/>
    </xf>
    <xf numFmtId="0" fontId="8" fillId="0" borderId="14" xfId="0" applyFont="1" applyBorder="1" applyAlignment="1">
      <alignment horizontal="center" vertical="center" wrapText="1"/>
    </xf>
    <xf numFmtId="0" fontId="1" fillId="0" borderId="14" xfId="0" applyFont="1" applyBorder="1" applyAlignment="1">
      <alignment horizontal="right" vertical="center" wrapText="1"/>
    </xf>
    <xf numFmtId="0" fontId="1" fillId="0" borderId="14" xfId="0" applyFont="1" applyBorder="1" applyAlignment="1">
      <alignment horizontal="right" vertical="top"/>
    </xf>
    <xf numFmtId="0" fontId="8" fillId="0" borderId="14" xfId="0" applyFont="1" applyBorder="1" applyAlignment="1">
      <alignment horizontal="center" vertical="center"/>
    </xf>
    <xf numFmtId="4" fontId="1" fillId="0" borderId="14" xfId="0" applyNumberFormat="1" applyFont="1" applyBorder="1" applyAlignment="1">
      <alignment horizontal="center" vertical="center"/>
    </xf>
    <xf numFmtId="4" fontId="1" fillId="0" borderId="14" xfId="0" applyNumberFormat="1" applyFont="1" applyBorder="1" applyAlignment="1">
      <alignment horizontal="center" vertical="center" wrapText="1"/>
    </xf>
    <xf numFmtId="10" fontId="1" fillId="0" borderId="0" xfId="0" applyNumberFormat="1" applyFont="1" applyAlignment="1">
      <alignment vertical="top"/>
    </xf>
    <xf numFmtId="0" fontId="8" fillId="0" borderId="14" xfId="0" applyFont="1" applyBorder="1" applyAlignment="1">
      <alignment horizontal="left" vertical="center" wrapText="1"/>
    </xf>
    <xf numFmtId="0" fontId="8" fillId="0" borderId="14" xfId="0" applyFont="1" applyBorder="1" applyAlignment="1">
      <alignment horizontal="right" vertical="center" wrapText="1"/>
    </xf>
    <xf numFmtId="0" fontId="3" fillId="0" borderId="14" xfId="0" applyFont="1" applyBorder="1" applyAlignment="1">
      <alignment horizontal="right" vertical="center" wrapText="1"/>
    </xf>
    <xf numFmtId="10" fontId="1" fillId="0" borderId="0" xfId="0" applyNumberFormat="1" applyFont="1" applyAlignment="1">
      <alignment horizontal="center" vertical="top"/>
    </xf>
    <xf numFmtId="3" fontId="79" fillId="0" borderId="0" xfId="0" applyNumberFormat="1" applyFont="1" applyAlignment="1">
      <alignment horizontal="center" vertical="top"/>
    </xf>
    <xf numFmtId="0" fontId="1" fillId="0" borderId="14" xfId="0" applyFont="1" applyBorder="1" applyAlignment="1">
      <alignment horizontal="center" vertical="center" wrapText="1"/>
    </xf>
    <xf numFmtId="0" fontId="10" fillId="0" borderId="14" xfId="0" applyFont="1" applyBorder="1" applyAlignment="1">
      <alignment horizontal="right" vertical="center" wrapText="1"/>
    </xf>
    <xf numFmtId="0" fontId="12" fillId="0" borderId="0" xfId="53" applyFont="1">
      <alignment/>
      <protection/>
    </xf>
    <xf numFmtId="0" fontId="13" fillId="0" borderId="0" xfId="53" applyNumberFormat="1" applyFont="1" applyFill="1" applyBorder="1" applyAlignment="1" applyProtection="1">
      <alignment horizontal="left" vertical="top" wrapText="1"/>
      <protection/>
    </xf>
    <xf numFmtId="0" fontId="13" fillId="34" borderId="0" xfId="53" applyNumberFormat="1" applyFont="1" applyFill="1" applyBorder="1" applyAlignment="1" applyProtection="1">
      <alignment horizontal="left" vertical="top" wrapText="1"/>
      <protection/>
    </xf>
    <xf numFmtId="49" fontId="13" fillId="34" borderId="15" xfId="53" applyNumberFormat="1" applyFont="1" applyFill="1" applyBorder="1" applyAlignment="1" applyProtection="1">
      <alignment vertical="center" wrapText="1"/>
      <protection/>
    </xf>
    <xf numFmtId="49" fontId="13" fillId="35" borderId="16" xfId="53" applyNumberFormat="1" applyFont="1" applyFill="1" applyBorder="1" applyAlignment="1" applyProtection="1">
      <alignment horizontal="left" vertical="center" wrapText="1"/>
      <protection/>
    </xf>
    <xf numFmtId="49" fontId="14" fillId="35" borderId="17" xfId="53" applyNumberFormat="1" applyFont="1" applyFill="1" applyBorder="1" applyAlignment="1" applyProtection="1">
      <alignment horizontal="center" vertical="center" wrapText="1"/>
      <protection/>
    </xf>
    <xf numFmtId="49" fontId="14" fillId="35" borderId="14" xfId="53" applyNumberFormat="1" applyFont="1" applyFill="1" applyBorder="1" applyAlignment="1" applyProtection="1">
      <alignment horizontal="center" vertical="center" wrapText="1"/>
      <protection/>
    </xf>
    <xf numFmtId="49" fontId="14" fillId="35" borderId="16" xfId="53" applyNumberFormat="1" applyFont="1" applyFill="1" applyBorder="1" applyAlignment="1" applyProtection="1">
      <alignment horizontal="center" vertical="center" wrapText="1"/>
      <protection/>
    </xf>
    <xf numFmtId="0" fontId="9" fillId="0" borderId="0" xfId="53" applyFont="1">
      <alignment/>
      <protection/>
    </xf>
    <xf numFmtId="49" fontId="14" fillId="35" borderId="18" xfId="53" applyNumberFormat="1" applyFont="1" applyFill="1" applyBorder="1" applyAlignment="1" applyProtection="1">
      <alignment horizontal="left" vertical="center" wrapText="1"/>
      <protection/>
    </xf>
    <xf numFmtId="49" fontId="14" fillId="35" borderId="19" xfId="53" applyNumberFormat="1" applyFont="1" applyFill="1" applyBorder="1" applyAlignment="1" applyProtection="1">
      <alignment horizontal="center" vertical="center" wrapText="1"/>
      <protection/>
    </xf>
    <xf numFmtId="49" fontId="14" fillId="35" borderId="20" xfId="53" applyNumberFormat="1" applyFont="1" applyFill="1" applyBorder="1" applyAlignment="1" applyProtection="1">
      <alignment horizontal="center" vertical="center" wrapText="1"/>
      <protection/>
    </xf>
    <xf numFmtId="49" fontId="14" fillId="35" borderId="21" xfId="53" applyNumberFormat="1" applyFont="1" applyFill="1" applyBorder="1" applyAlignment="1" applyProtection="1">
      <alignment horizontal="center" vertical="center" wrapText="1"/>
      <protection/>
    </xf>
    <xf numFmtId="49" fontId="14" fillId="36" borderId="17" xfId="53" applyNumberFormat="1" applyFont="1" applyFill="1" applyBorder="1" applyAlignment="1" applyProtection="1">
      <alignment horizontal="center" vertical="center" wrapText="1"/>
      <protection/>
    </xf>
    <xf numFmtId="49" fontId="14" fillId="36" borderId="14" xfId="53" applyNumberFormat="1" applyFont="1" applyFill="1" applyBorder="1" applyAlignment="1" applyProtection="1">
      <alignment horizontal="center" vertical="center" wrapText="1"/>
      <protection/>
    </xf>
    <xf numFmtId="49" fontId="14" fillId="36" borderId="16" xfId="53" applyNumberFormat="1" applyFont="1" applyFill="1" applyBorder="1" applyAlignment="1" applyProtection="1">
      <alignment horizontal="center" vertical="center" wrapText="1"/>
      <protection/>
    </xf>
    <xf numFmtId="49" fontId="13" fillId="35" borderId="20" xfId="53" applyNumberFormat="1" applyFont="1" applyFill="1" applyBorder="1" applyAlignment="1" applyProtection="1">
      <alignment horizontal="left" vertical="center" wrapText="1"/>
      <protection/>
    </xf>
    <xf numFmtId="49" fontId="13" fillId="35" borderId="21" xfId="53" applyNumberFormat="1" applyFont="1" applyFill="1" applyBorder="1" applyAlignment="1" applyProtection="1">
      <alignment horizontal="left" vertical="center" wrapText="1"/>
      <protection/>
    </xf>
    <xf numFmtId="3" fontId="13" fillId="0" borderId="14" xfId="53" applyNumberFormat="1" applyFont="1" applyFill="1" applyBorder="1" applyAlignment="1" applyProtection="1">
      <alignment horizontal="right" vertical="center" wrapText="1"/>
      <protection/>
    </xf>
    <xf numFmtId="3" fontId="13" fillId="0" borderId="14" xfId="53" applyNumberFormat="1" applyFont="1" applyFill="1" applyBorder="1" applyAlignment="1" applyProtection="1">
      <alignment vertical="center" wrapText="1"/>
      <protection/>
    </xf>
    <xf numFmtId="3" fontId="15" fillId="0" borderId="14" xfId="53" applyNumberFormat="1" applyFont="1" applyFill="1" applyBorder="1" applyAlignment="1" applyProtection="1">
      <alignment horizontal="center" vertical="center" wrapText="1"/>
      <protection/>
    </xf>
    <xf numFmtId="9" fontId="12" fillId="0" borderId="0" xfId="60" applyFont="1" applyFill="1" applyAlignment="1">
      <alignment/>
      <protection locked="0"/>
    </xf>
    <xf numFmtId="49" fontId="13" fillId="35" borderId="18" xfId="53" applyNumberFormat="1" applyFont="1" applyFill="1" applyBorder="1" applyAlignment="1" applyProtection="1">
      <alignment horizontal="left" vertical="center" wrapText="1"/>
      <protection/>
    </xf>
    <xf numFmtId="49" fontId="13" fillId="35" borderId="19" xfId="53" applyNumberFormat="1" applyFont="1" applyFill="1" applyBorder="1" applyAlignment="1" applyProtection="1">
      <alignment horizontal="left" vertical="center" wrapText="1"/>
      <protection/>
    </xf>
    <xf numFmtId="4" fontId="13" fillId="0" borderId="14" xfId="53" applyNumberFormat="1" applyFont="1" applyFill="1" applyBorder="1" applyAlignment="1" applyProtection="1">
      <alignment horizontal="center" vertical="center" wrapText="1"/>
      <protection/>
    </xf>
    <xf numFmtId="9" fontId="12" fillId="0" borderId="0" xfId="60" applyFont="1" applyAlignment="1">
      <alignment/>
      <protection locked="0"/>
    </xf>
    <xf numFmtId="9" fontId="12" fillId="37" borderId="0" xfId="60" applyFont="1" applyFill="1" applyAlignment="1">
      <alignment/>
      <protection locked="0"/>
    </xf>
    <xf numFmtId="3" fontId="13" fillId="0" borderId="14" xfId="53" applyNumberFormat="1" applyFont="1" applyFill="1" applyBorder="1" applyAlignment="1" applyProtection="1">
      <alignment horizontal="center" vertical="center" wrapText="1"/>
      <protection/>
    </xf>
    <xf numFmtId="3" fontId="13" fillId="0" borderId="14" xfId="0" applyNumberFormat="1" applyFont="1" applyFill="1" applyBorder="1" applyAlignment="1" applyProtection="1">
      <alignment horizontal="right" vertical="center" wrapText="1"/>
      <protection/>
    </xf>
    <xf numFmtId="3" fontId="16" fillId="0" borderId="14" xfId="53" applyNumberFormat="1" applyFont="1" applyFill="1" applyBorder="1" applyAlignment="1" applyProtection="1">
      <alignment horizontal="right" vertical="center" wrapText="1"/>
      <protection/>
    </xf>
    <xf numFmtId="0" fontId="12" fillId="0" borderId="0" xfId="53" applyFont="1" applyBorder="1">
      <alignment/>
      <protection/>
    </xf>
    <xf numFmtId="3" fontId="17" fillId="0" borderId="14" xfId="53" applyNumberFormat="1" applyFont="1" applyBorder="1" applyAlignment="1">
      <alignment horizontal="center"/>
      <protection/>
    </xf>
    <xf numFmtId="3" fontId="13" fillId="38" borderId="14" xfId="53" applyNumberFormat="1" applyFont="1" applyFill="1" applyBorder="1" applyAlignment="1" applyProtection="1">
      <alignment horizontal="right" vertical="center" wrapText="1"/>
      <protection/>
    </xf>
    <xf numFmtId="49" fontId="13" fillId="35" borderId="22" xfId="53" applyNumberFormat="1" applyFont="1" applyFill="1" applyBorder="1" applyAlignment="1" applyProtection="1">
      <alignment horizontal="left" vertical="center" wrapText="1"/>
      <protection/>
    </xf>
    <xf numFmtId="49" fontId="13" fillId="35" borderId="23" xfId="53" applyNumberFormat="1" applyFont="1" applyFill="1" applyBorder="1" applyAlignment="1" applyProtection="1">
      <alignment horizontal="left" vertical="center" wrapText="1"/>
      <protection/>
    </xf>
    <xf numFmtId="0" fontId="12" fillId="0" borderId="24" xfId="53" applyFont="1" applyBorder="1">
      <alignment/>
      <protection/>
    </xf>
    <xf numFmtId="49" fontId="13" fillId="35" borderId="25" xfId="53" applyNumberFormat="1" applyFont="1" applyFill="1" applyBorder="1" applyAlignment="1" applyProtection="1">
      <alignment horizontal="left" vertical="center" wrapText="1"/>
      <protection/>
    </xf>
    <xf numFmtId="49" fontId="13" fillId="35" borderId="26" xfId="53" applyNumberFormat="1" applyFont="1" applyFill="1" applyBorder="1" applyAlignment="1" applyProtection="1">
      <alignment horizontal="left" vertical="center" wrapText="1"/>
      <protection/>
    </xf>
    <xf numFmtId="49" fontId="16" fillId="35" borderId="18" xfId="53" applyNumberFormat="1" applyFont="1" applyFill="1" applyBorder="1" applyAlignment="1" applyProtection="1">
      <alignment horizontal="left" vertical="center" wrapText="1"/>
      <protection/>
    </xf>
    <xf numFmtId="49" fontId="16" fillId="35" borderId="19" xfId="53" applyNumberFormat="1" applyFont="1" applyFill="1" applyBorder="1" applyAlignment="1" applyProtection="1">
      <alignment horizontal="left" vertical="center" wrapText="1"/>
      <protection/>
    </xf>
    <xf numFmtId="0" fontId="18" fillId="0" borderId="0" xfId="53" applyFont="1" applyBorder="1">
      <alignment/>
      <protection/>
    </xf>
    <xf numFmtId="49" fontId="13" fillId="36" borderId="20" xfId="53" applyNumberFormat="1" applyFont="1" applyFill="1" applyBorder="1" applyAlignment="1" applyProtection="1">
      <alignment horizontal="left" vertical="center" wrapText="1"/>
      <protection/>
    </xf>
    <xf numFmtId="49" fontId="13" fillId="36" borderId="21" xfId="53" applyNumberFormat="1" applyFont="1" applyFill="1" applyBorder="1" applyAlignment="1" applyProtection="1">
      <alignment horizontal="left" vertical="center" wrapText="1"/>
      <protection/>
    </xf>
    <xf numFmtId="4" fontId="13" fillId="0" borderId="14" xfId="53" applyNumberFormat="1" applyFont="1" applyFill="1" applyBorder="1" applyAlignment="1" applyProtection="1">
      <alignment horizontal="right" vertical="center" wrapText="1"/>
      <protection/>
    </xf>
    <xf numFmtId="4" fontId="13" fillId="0" borderId="14" xfId="53" applyNumberFormat="1" applyFont="1" applyFill="1" applyBorder="1" applyAlignment="1" applyProtection="1">
      <alignment vertical="center" wrapText="1"/>
      <protection/>
    </xf>
    <xf numFmtId="178" fontId="13" fillId="0" borderId="14" xfId="53" applyNumberFormat="1" applyFont="1" applyFill="1" applyBorder="1" applyAlignment="1" applyProtection="1">
      <alignment horizontal="right" vertical="center" wrapText="1"/>
      <protection/>
    </xf>
    <xf numFmtId="49" fontId="13" fillId="36" borderId="18" xfId="53" applyNumberFormat="1" applyFont="1" applyFill="1" applyBorder="1" applyAlignment="1" applyProtection="1">
      <alignment horizontal="left" vertical="center" wrapText="1"/>
      <protection/>
    </xf>
    <xf numFmtId="49" fontId="13" fillId="36" borderId="19" xfId="53" applyNumberFormat="1" applyFont="1" applyFill="1" applyBorder="1" applyAlignment="1" applyProtection="1">
      <alignment horizontal="left" vertical="center" wrapText="1"/>
      <protection/>
    </xf>
    <xf numFmtId="49" fontId="13" fillId="36" borderId="25" xfId="53" applyNumberFormat="1" applyFont="1" applyFill="1" applyBorder="1" applyAlignment="1" applyProtection="1">
      <alignment horizontal="left" vertical="center" wrapText="1"/>
      <protection/>
    </xf>
    <xf numFmtId="49" fontId="13" fillId="36" borderId="26" xfId="53" applyNumberFormat="1" applyFont="1" applyFill="1" applyBorder="1" applyAlignment="1" applyProtection="1">
      <alignment horizontal="left" vertical="center" wrapText="1"/>
      <protection/>
    </xf>
    <xf numFmtId="49" fontId="13" fillId="36" borderId="27" xfId="53" applyNumberFormat="1" applyFont="1" applyFill="1" applyBorder="1" applyAlignment="1" applyProtection="1">
      <alignment horizontal="left" vertical="center" wrapText="1"/>
      <protection/>
    </xf>
    <xf numFmtId="49" fontId="13" fillId="36" borderId="28" xfId="53" applyNumberFormat="1" applyFont="1" applyFill="1" applyBorder="1" applyAlignment="1" applyProtection="1">
      <alignment horizontal="left" vertical="center" wrapText="1"/>
      <protection/>
    </xf>
    <xf numFmtId="10" fontId="13" fillId="0" borderId="14" xfId="53" applyNumberFormat="1" applyFont="1" applyFill="1" applyBorder="1" applyAlignment="1" applyProtection="1">
      <alignment horizontal="right" vertical="center" wrapText="1"/>
      <protection/>
    </xf>
    <xf numFmtId="49" fontId="13" fillId="36" borderId="29" xfId="53" applyNumberFormat="1" applyFont="1" applyFill="1" applyBorder="1" applyAlignment="1" applyProtection="1">
      <alignment horizontal="left" vertical="center" wrapText="1"/>
      <protection/>
    </xf>
    <xf numFmtId="49" fontId="13" fillId="36" borderId="21" xfId="53" applyNumberFormat="1" applyFont="1" applyFill="1" applyBorder="1" applyAlignment="1" applyProtection="1">
      <alignment horizontal="left" vertical="top" wrapText="1"/>
      <protection/>
    </xf>
    <xf numFmtId="4" fontId="13" fillId="0" borderId="30" xfId="53" applyNumberFormat="1" applyFont="1" applyFill="1" applyBorder="1" applyAlignment="1" applyProtection="1">
      <alignment horizontal="right" vertical="center" wrapText="1"/>
      <protection/>
    </xf>
    <xf numFmtId="4" fontId="13" fillId="0" borderId="31" xfId="53" applyNumberFormat="1" applyFont="1" applyFill="1" applyBorder="1" applyAlignment="1" applyProtection="1">
      <alignment horizontal="right" vertical="center" wrapText="1"/>
      <protection/>
    </xf>
    <xf numFmtId="49" fontId="13" fillId="36" borderId="32" xfId="53" applyNumberFormat="1" applyFont="1" applyFill="1" applyBorder="1" applyAlignment="1" applyProtection="1">
      <alignment horizontal="left" vertical="center" wrapText="1"/>
      <protection/>
    </xf>
    <xf numFmtId="49" fontId="13" fillId="36" borderId="19" xfId="53" applyNumberFormat="1" applyFont="1" applyFill="1" applyBorder="1" applyAlignment="1" applyProtection="1">
      <alignment horizontal="left" vertical="top" wrapText="1"/>
      <protection/>
    </xf>
    <xf numFmtId="4" fontId="13" fillId="0" borderId="33" xfId="53" applyNumberFormat="1" applyFont="1" applyFill="1" applyBorder="1" applyAlignment="1" applyProtection="1">
      <alignment horizontal="right" vertical="center" wrapText="1"/>
      <protection/>
    </xf>
    <xf numFmtId="4" fontId="13" fillId="0" borderId="34" xfId="53" applyNumberFormat="1" applyFont="1" applyFill="1" applyBorder="1" applyAlignment="1" applyProtection="1">
      <alignment horizontal="right" vertical="center" wrapText="1"/>
      <protection/>
    </xf>
    <xf numFmtId="49" fontId="16" fillId="36" borderId="35" xfId="53" applyNumberFormat="1" applyFont="1" applyFill="1" applyBorder="1" applyAlignment="1" applyProtection="1">
      <alignment horizontal="left" vertical="center" wrapText="1"/>
      <protection/>
    </xf>
    <xf numFmtId="49" fontId="16" fillId="36" borderId="23" xfId="53" applyNumberFormat="1" applyFont="1" applyFill="1" applyBorder="1" applyAlignment="1" applyProtection="1">
      <alignment horizontal="left" vertical="top" wrapText="1"/>
      <protection/>
    </xf>
    <xf numFmtId="4" fontId="16" fillId="0" borderId="36" xfId="53" applyNumberFormat="1" applyFont="1" applyFill="1" applyBorder="1" applyAlignment="1" applyProtection="1">
      <alignment horizontal="right" vertical="center" wrapText="1"/>
      <protection/>
    </xf>
    <xf numFmtId="4" fontId="16" fillId="0" borderId="37" xfId="53" applyNumberFormat="1" applyFont="1" applyFill="1" applyBorder="1" applyAlignment="1" applyProtection="1">
      <alignment horizontal="right" vertical="center" wrapText="1"/>
      <protection/>
    </xf>
    <xf numFmtId="0" fontId="18" fillId="0" borderId="24" xfId="53" applyFont="1" applyBorder="1">
      <alignment/>
      <protection/>
    </xf>
    <xf numFmtId="49" fontId="16" fillId="36" borderId="32" xfId="53" applyNumberFormat="1" applyFont="1" applyFill="1" applyBorder="1" applyAlignment="1" applyProtection="1">
      <alignment horizontal="left" vertical="center" wrapText="1"/>
      <protection/>
    </xf>
    <xf numFmtId="49" fontId="16" fillId="36" borderId="19" xfId="53" applyNumberFormat="1" applyFont="1" applyFill="1" applyBorder="1" applyAlignment="1" applyProtection="1">
      <alignment horizontal="left" vertical="top" wrapText="1"/>
      <protection/>
    </xf>
    <xf numFmtId="4" fontId="16" fillId="0" borderId="33" xfId="53" applyNumberFormat="1" applyFont="1" applyFill="1" applyBorder="1" applyAlignment="1" applyProtection="1">
      <alignment horizontal="right" vertical="center" wrapText="1"/>
      <protection/>
    </xf>
    <xf numFmtId="4" fontId="16" fillId="0" borderId="34" xfId="53" applyNumberFormat="1" applyFont="1" applyFill="1" applyBorder="1" applyAlignment="1" applyProtection="1">
      <alignment horizontal="right" vertical="center" wrapText="1"/>
      <protection/>
    </xf>
    <xf numFmtId="0" fontId="18" fillId="0" borderId="0" xfId="53" applyFont="1">
      <alignment/>
      <protection/>
    </xf>
    <xf numFmtId="49" fontId="13" fillId="36" borderId="35" xfId="53" applyNumberFormat="1" applyFont="1" applyFill="1" applyBorder="1" applyAlignment="1" applyProtection="1">
      <alignment horizontal="left" vertical="center" wrapText="1"/>
      <protection/>
    </xf>
    <xf numFmtId="49" fontId="13" fillId="36" borderId="23" xfId="53" applyNumberFormat="1" applyFont="1" applyFill="1" applyBorder="1" applyAlignment="1" applyProtection="1">
      <alignment horizontal="left" vertical="top" wrapText="1"/>
      <protection/>
    </xf>
    <xf numFmtId="4" fontId="13" fillId="0" borderId="36" xfId="53" applyNumberFormat="1" applyFont="1" applyFill="1" applyBorder="1" applyAlignment="1" applyProtection="1">
      <alignment horizontal="right" vertical="center" wrapText="1"/>
      <protection/>
    </xf>
    <xf numFmtId="4" fontId="13" fillId="0" borderId="37" xfId="53" applyNumberFormat="1" applyFont="1" applyFill="1" applyBorder="1" applyAlignment="1" applyProtection="1">
      <alignment horizontal="right" vertical="center" wrapText="1"/>
      <protection/>
    </xf>
    <xf numFmtId="49" fontId="16" fillId="36" borderId="29" xfId="53" applyNumberFormat="1" applyFont="1" applyFill="1" applyBorder="1" applyAlignment="1" applyProtection="1">
      <alignment horizontal="left" vertical="center" wrapText="1"/>
      <protection/>
    </xf>
    <xf numFmtId="49" fontId="16" fillId="36" borderId="21" xfId="53" applyNumberFormat="1" applyFont="1" applyFill="1" applyBorder="1" applyAlignment="1" applyProtection="1">
      <alignment horizontal="left" vertical="top" wrapText="1"/>
      <protection/>
    </xf>
    <xf numFmtId="4" fontId="16" fillId="0" borderId="30" xfId="53" applyNumberFormat="1" applyFont="1" applyFill="1" applyBorder="1" applyAlignment="1" applyProtection="1">
      <alignment horizontal="right" vertical="center" wrapText="1"/>
      <protection/>
    </xf>
    <xf numFmtId="4" fontId="16" fillId="0" borderId="31" xfId="53" applyNumberFormat="1" applyFont="1" applyFill="1" applyBorder="1" applyAlignment="1" applyProtection="1">
      <alignment horizontal="right" vertical="center" wrapText="1"/>
      <protection/>
    </xf>
    <xf numFmtId="0" fontId="12" fillId="0" borderId="38" xfId="53" applyFont="1" applyBorder="1">
      <alignment/>
      <protection/>
    </xf>
    <xf numFmtId="0" fontId="12" fillId="0" borderId="0" xfId="53" applyFont="1" applyBorder="1" applyAlignment="1">
      <alignment vertical="top"/>
      <protection/>
    </xf>
    <xf numFmtId="4" fontId="12" fillId="0" borderId="0" xfId="53" applyNumberFormat="1" applyFont="1" applyBorder="1">
      <alignment/>
      <protection/>
    </xf>
    <xf numFmtId="0" fontId="12" fillId="0" borderId="0" xfId="53" applyFont="1" applyAlignment="1">
      <alignment vertical="top"/>
      <protection/>
    </xf>
    <xf numFmtId="0" fontId="12" fillId="0" borderId="39" xfId="53" applyFont="1" applyBorder="1">
      <alignment/>
      <protection/>
    </xf>
    <xf numFmtId="0" fontId="12" fillId="0" borderId="40" xfId="53" applyFont="1" applyBorder="1">
      <alignment/>
      <protection/>
    </xf>
    <xf numFmtId="4" fontId="16" fillId="0" borderId="14" xfId="53" applyNumberFormat="1" applyFont="1" applyFill="1" applyBorder="1" applyAlignment="1" applyProtection="1">
      <alignment horizontal="right" vertical="center" wrapText="1"/>
      <protection/>
    </xf>
    <xf numFmtId="0" fontId="12" fillId="0" borderId="41" xfId="53" applyFont="1" applyBorder="1" applyAlignment="1">
      <alignment vertical="top"/>
      <protection/>
    </xf>
    <xf numFmtId="0" fontId="12" fillId="0" borderId="42" xfId="53" applyFont="1" applyBorder="1" applyAlignment="1">
      <alignment vertical="top"/>
      <protection/>
    </xf>
    <xf numFmtId="174" fontId="12" fillId="0" borderId="0" xfId="53" applyNumberFormat="1" applyFont="1">
      <alignment/>
      <protection/>
    </xf>
    <xf numFmtId="3" fontId="79" fillId="33" borderId="0" xfId="0" applyNumberFormat="1" applyFont="1" applyFill="1" applyAlignment="1">
      <alignment horizontal="center" vertical="top"/>
    </xf>
    <xf numFmtId="3" fontId="12" fillId="0" borderId="0" xfId="53" applyNumberFormat="1" applyFont="1" applyBorder="1">
      <alignment/>
      <protection/>
    </xf>
    <xf numFmtId="0" fontId="10" fillId="0" borderId="0" xfId="0" applyNumberFormat="1" applyFont="1" applyBorder="1" applyAlignment="1">
      <alignment horizontal="left"/>
    </xf>
    <xf numFmtId="0" fontId="10" fillId="0" borderId="0" xfId="0" applyNumberFormat="1" applyFont="1" applyBorder="1" applyAlignment="1">
      <alignment horizontal="right"/>
    </xf>
    <xf numFmtId="0" fontId="3" fillId="0" borderId="0" xfId="0" applyNumberFormat="1" applyFont="1" applyBorder="1" applyAlignment="1">
      <alignment horizontal="left"/>
    </xf>
    <xf numFmtId="0" fontId="22" fillId="0" borderId="0" xfId="0" applyNumberFormat="1" applyFont="1" applyBorder="1" applyAlignment="1">
      <alignment horizontal="left"/>
    </xf>
    <xf numFmtId="49" fontId="3" fillId="0" borderId="0" xfId="0" applyNumberFormat="1" applyFont="1" applyBorder="1" applyAlignment="1">
      <alignment horizontal="left" wrapText="1"/>
    </xf>
    <xf numFmtId="0" fontId="23" fillId="0" borderId="0" xfId="0" applyNumberFormat="1" applyFont="1" applyBorder="1" applyAlignment="1">
      <alignment horizontal="left"/>
    </xf>
    <xf numFmtId="0" fontId="25" fillId="0" borderId="0" xfId="0" applyNumberFormat="1" applyFont="1" applyBorder="1" applyAlignment="1">
      <alignment horizontal="center" vertical="center" wrapText="1"/>
    </xf>
    <xf numFmtId="0" fontId="25" fillId="0" borderId="0" xfId="0" applyNumberFormat="1" applyFont="1" applyBorder="1" applyAlignment="1">
      <alignment horizontal="center" vertical="top"/>
    </xf>
    <xf numFmtId="0" fontId="26" fillId="0" borderId="43" xfId="0" applyNumberFormat="1" applyFont="1" applyBorder="1" applyAlignment="1">
      <alignment horizontal="left" vertical="center"/>
    </xf>
    <xf numFmtId="0" fontId="26" fillId="0" borderId="0" xfId="0" applyNumberFormat="1" applyFont="1" applyBorder="1" applyAlignment="1">
      <alignment horizontal="left" vertical="center"/>
    </xf>
    <xf numFmtId="0" fontId="26" fillId="0" borderId="44" xfId="0" applyNumberFormat="1" applyFont="1" applyBorder="1" applyAlignment="1">
      <alignment horizontal="left" vertical="center"/>
    </xf>
    <xf numFmtId="0" fontId="26" fillId="0" borderId="0" xfId="0" applyNumberFormat="1" applyFont="1" applyBorder="1" applyAlignment="1">
      <alignment horizontal="left"/>
    </xf>
    <xf numFmtId="0" fontId="26" fillId="0" borderId="45" xfId="0" applyNumberFormat="1" applyFont="1" applyBorder="1" applyAlignment="1">
      <alignment horizontal="left" vertical="center"/>
    </xf>
    <xf numFmtId="0" fontId="26" fillId="0" borderId="46" xfId="0" applyNumberFormat="1" applyFont="1" applyBorder="1" applyAlignment="1">
      <alignment horizontal="left" vertical="center"/>
    </xf>
    <xf numFmtId="0" fontId="25" fillId="0" borderId="46" xfId="0" applyNumberFormat="1" applyFont="1" applyBorder="1" applyAlignment="1">
      <alignment horizontal="left" vertical="center"/>
    </xf>
    <xf numFmtId="0" fontId="25" fillId="0" borderId="0" xfId="0" applyNumberFormat="1" applyFont="1" applyBorder="1" applyAlignment="1">
      <alignment horizontal="left" vertical="center"/>
    </xf>
    <xf numFmtId="0" fontId="27" fillId="0" borderId="0" xfId="0" applyNumberFormat="1" applyFont="1" applyBorder="1" applyAlignment="1">
      <alignment horizontal="left"/>
    </xf>
    <xf numFmtId="0" fontId="25" fillId="0" borderId="0" xfId="0" applyNumberFormat="1" applyFont="1" applyBorder="1" applyAlignment="1">
      <alignment horizontal="left"/>
    </xf>
    <xf numFmtId="0" fontId="28" fillId="0" borderId="0" xfId="0" applyNumberFormat="1" applyFont="1" applyBorder="1" applyAlignment="1">
      <alignment horizontal="left"/>
    </xf>
    <xf numFmtId="0" fontId="25" fillId="0" borderId="0" xfId="0" applyNumberFormat="1" applyFont="1" applyBorder="1" applyAlignment="1">
      <alignment horizontal="center" vertical="center"/>
    </xf>
    <xf numFmtId="49" fontId="25" fillId="0" borderId="0" xfId="0" applyNumberFormat="1" applyFont="1" applyBorder="1" applyAlignment="1">
      <alignment horizontal="center" vertical="center"/>
    </xf>
    <xf numFmtId="3" fontId="1" fillId="0" borderId="0" xfId="0" applyNumberFormat="1" applyFont="1" applyFill="1" applyAlignment="1">
      <alignment horizontal="center" vertical="top"/>
    </xf>
    <xf numFmtId="0" fontId="30" fillId="0" borderId="0" xfId="0" applyNumberFormat="1" applyFont="1" applyBorder="1" applyAlignment="1">
      <alignment horizontal="left"/>
    </xf>
    <xf numFmtId="0" fontId="30" fillId="0" borderId="0" xfId="0" applyNumberFormat="1" applyFont="1" applyBorder="1" applyAlignment="1">
      <alignment horizontal="right"/>
    </xf>
    <xf numFmtId="0" fontId="31" fillId="0" borderId="0" xfId="0" applyNumberFormat="1" applyFont="1" applyBorder="1" applyAlignment="1">
      <alignment horizontal="left"/>
    </xf>
    <xf numFmtId="0" fontId="33" fillId="0" borderId="0" xfId="0" applyNumberFormat="1" applyFont="1" applyBorder="1" applyAlignment="1">
      <alignment horizontal="left"/>
    </xf>
    <xf numFmtId="49" fontId="23" fillId="0" borderId="0" xfId="0" applyNumberFormat="1" applyFont="1" applyBorder="1" applyAlignment="1">
      <alignment horizontal="left" wrapText="1"/>
    </xf>
    <xf numFmtId="49" fontId="33" fillId="0" borderId="0" xfId="0" applyNumberFormat="1" applyFont="1" applyBorder="1" applyAlignment="1">
      <alignment horizontal="left" wrapText="1"/>
    </xf>
    <xf numFmtId="1" fontId="23" fillId="0" borderId="0" xfId="0" applyNumberFormat="1" applyFont="1" applyBorder="1" applyAlignment="1">
      <alignment horizontal="left"/>
    </xf>
    <xf numFmtId="1" fontId="23" fillId="0" borderId="0" xfId="0" applyNumberFormat="1" applyFont="1" applyBorder="1" applyAlignment="1">
      <alignment horizontal="left" wrapText="1"/>
    </xf>
    <xf numFmtId="10" fontId="23" fillId="0" borderId="0" xfId="0" applyNumberFormat="1" applyFont="1" applyBorder="1" applyAlignment="1">
      <alignment horizontal="left"/>
    </xf>
    <xf numFmtId="10" fontId="80" fillId="0" borderId="0" xfId="0" applyNumberFormat="1" applyFont="1" applyAlignment="1">
      <alignment/>
    </xf>
    <xf numFmtId="0" fontId="30" fillId="0" borderId="0" xfId="0" applyNumberFormat="1" applyFont="1" applyBorder="1" applyAlignment="1">
      <alignment horizontal="center" vertical="center" wrapText="1"/>
    </xf>
    <xf numFmtId="0" fontId="30" fillId="0" borderId="0" xfId="0" applyNumberFormat="1" applyFont="1" applyBorder="1" applyAlignment="1">
      <alignment horizontal="center" vertical="top"/>
    </xf>
    <xf numFmtId="0" fontId="23" fillId="0" borderId="0" xfId="0" applyNumberFormat="1" applyFont="1" applyBorder="1" applyAlignment="1">
      <alignment horizontal="left" vertical="center"/>
    </xf>
    <xf numFmtId="0" fontId="30" fillId="0" borderId="0" xfId="0" applyNumberFormat="1" applyFont="1" applyBorder="1" applyAlignment="1">
      <alignment horizontal="left" vertical="center"/>
    </xf>
    <xf numFmtId="0" fontId="34" fillId="0" borderId="0" xfId="0" applyNumberFormat="1" applyFont="1" applyBorder="1" applyAlignment="1">
      <alignment horizontal="left" vertical="center"/>
    </xf>
    <xf numFmtId="0" fontId="35" fillId="0" borderId="0" xfId="0" applyNumberFormat="1" applyFont="1" applyBorder="1" applyAlignment="1">
      <alignment horizontal="left"/>
    </xf>
    <xf numFmtId="0" fontId="34" fillId="0" borderId="0" xfId="0" applyNumberFormat="1" applyFont="1" applyBorder="1" applyAlignment="1">
      <alignment horizontal="left"/>
    </xf>
    <xf numFmtId="0" fontId="30" fillId="0" borderId="0" xfId="0" applyNumberFormat="1" applyFont="1" applyBorder="1" applyAlignment="1">
      <alignment horizontal="center" vertical="center"/>
    </xf>
    <xf numFmtId="3" fontId="1" fillId="0" borderId="0" xfId="0" applyNumberFormat="1" applyFont="1" applyFill="1" applyAlignment="1">
      <alignment horizontal="center" vertical="center"/>
    </xf>
    <xf numFmtId="3" fontId="1" fillId="0" borderId="0" xfId="0" applyNumberFormat="1" applyFont="1" applyFill="1" applyAlignment="1">
      <alignment vertical="center" wrapText="1"/>
    </xf>
    <xf numFmtId="0" fontId="22" fillId="0" borderId="0" xfId="0" applyFont="1" applyAlignment="1">
      <alignment horizontal="center" vertical="center" wrapText="1"/>
    </xf>
    <xf numFmtId="0" fontId="22" fillId="0" borderId="0" xfId="0" applyFont="1" applyAlignment="1">
      <alignment vertical="top"/>
    </xf>
    <xf numFmtId="0" fontId="3" fillId="0" borderId="0" xfId="0" applyFont="1" applyAlignment="1">
      <alignment horizontal="left" vertical="center" indent="15"/>
    </xf>
    <xf numFmtId="0" fontId="7" fillId="0" borderId="0" xfId="0" applyFont="1" applyAlignment="1">
      <alignment horizontal="center" vertical="center"/>
    </xf>
    <xf numFmtId="0" fontId="1" fillId="0" borderId="0" xfId="0" applyFont="1" applyAlignment="1">
      <alignment vertical="center"/>
    </xf>
    <xf numFmtId="0" fontId="7" fillId="0" borderId="0" xfId="0" applyFont="1" applyAlignme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65" fillId="0" borderId="0" xfId="42" applyAlignment="1">
      <alignment horizontal="left" vertical="center"/>
    </xf>
    <xf numFmtId="10" fontId="1" fillId="0" borderId="0" xfId="0" applyNumberFormat="1" applyFont="1" applyFill="1" applyAlignment="1">
      <alignment horizontal="center" vertical="center"/>
    </xf>
    <xf numFmtId="0" fontId="1" fillId="0" borderId="0" xfId="0" applyFont="1" applyFill="1" applyAlignment="1">
      <alignment horizontal="center" vertical="top" wrapText="1"/>
    </xf>
    <xf numFmtId="0" fontId="1" fillId="0" borderId="0" xfId="0" applyFont="1" applyFill="1" applyAlignment="1">
      <alignment horizontal="center" vertical="center" wrapText="1"/>
    </xf>
    <xf numFmtId="0" fontId="1" fillId="0" borderId="0" xfId="0" applyFont="1" applyFill="1" applyAlignment="1">
      <alignment horizontal="center" wrapText="1"/>
    </xf>
    <xf numFmtId="0" fontId="1" fillId="0" borderId="13" xfId="0" applyFont="1" applyFill="1" applyBorder="1" applyAlignment="1">
      <alignment horizontal="center" vertical="top" wrapText="1"/>
    </xf>
    <xf numFmtId="3" fontId="1" fillId="0" borderId="13" xfId="0" applyNumberFormat="1" applyFont="1" applyFill="1" applyBorder="1" applyAlignment="1">
      <alignment horizontal="center" vertical="center"/>
    </xf>
    <xf numFmtId="0" fontId="1"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3" fontId="1" fillId="0" borderId="0" xfId="0" applyNumberFormat="1" applyFont="1" applyFill="1" applyBorder="1" applyAlignment="1">
      <alignment horizontal="center" vertical="top"/>
    </xf>
    <xf numFmtId="0" fontId="1" fillId="0" borderId="0" xfId="0" applyFont="1" applyFill="1" applyAlignment="1">
      <alignment vertical="top"/>
    </xf>
    <xf numFmtId="0" fontId="1" fillId="0" borderId="0" xfId="0" applyFont="1" applyFill="1" applyBorder="1" applyAlignment="1">
      <alignment horizontal="left" vertical="top" wrapText="1"/>
    </xf>
    <xf numFmtId="3" fontId="1" fillId="0" borderId="0"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Fill="1" applyAlignment="1">
      <alignment/>
    </xf>
    <xf numFmtId="0" fontId="3" fillId="0" borderId="0" xfId="0" applyFont="1" applyFill="1" applyAlignment="1">
      <alignment wrapText="1"/>
    </xf>
    <xf numFmtId="0" fontId="1" fillId="0" borderId="10" xfId="0" applyFont="1" applyFill="1" applyBorder="1" applyAlignment="1">
      <alignment horizontal="center" vertical="center" wrapText="1"/>
    </xf>
    <xf numFmtId="0" fontId="1" fillId="0" borderId="0" xfId="0" applyFont="1" applyFill="1" applyAlignment="1">
      <alignment horizontal="left" vertical="top" wrapText="1"/>
    </xf>
    <xf numFmtId="0" fontId="1" fillId="0" borderId="0" xfId="0" applyFont="1" applyFill="1" applyAlignment="1">
      <alignment horizontal="center" vertical="top"/>
    </xf>
    <xf numFmtId="49" fontId="1" fillId="0" borderId="0" xfId="0" applyNumberFormat="1" applyFont="1" applyFill="1" applyAlignment="1">
      <alignment horizontal="center" vertical="top"/>
    </xf>
    <xf numFmtId="1"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9" fontId="1" fillId="0" borderId="0" xfId="0" applyNumberFormat="1" applyFont="1" applyFill="1" applyAlignment="1">
      <alignment horizontal="center" vertical="center"/>
    </xf>
    <xf numFmtId="0" fontId="1" fillId="0" borderId="0" xfId="0" applyFont="1" applyFill="1" applyAlignment="1">
      <alignment horizontal="left" wrapText="1"/>
    </xf>
    <xf numFmtId="4" fontId="1" fillId="0" borderId="0" xfId="0" applyNumberFormat="1" applyFont="1" applyFill="1" applyAlignment="1">
      <alignment horizontal="center" vertical="center"/>
    </xf>
    <xf numFmtId="0" fontId="1" fillId="0" borderId="0" xfId="0" applyFont="1" applyFill="1" applyAlignment="1">
      <alignment/>
    </xf>
    <xf numFmtId="3" fontId="1" fillId="0" borderId="0" xfId="0" applyNumberFormat="1" applyFont="1" applyFill="1" applyAlignment="1">
      <alignment horizontal="center"/>
    </xf>
    <xf numFmtId="0" fontId="4" fillId="0" borderId="0" xfId="0" applyFont="1" applyFill="1" applyAlignment="1">
      <alignment horizontal="left" vertical="top" wrapText="1"/>
    </xf>
    <xf numFmtId="176" fontId="1" fillId="0" borderId="0" xfId="0" applyNumberFormat="1" applyFont="1" applyFill="1" applyAlignment="1">
      <alignment horizontal="center" vertical="center"/>
    </xf>
    <xf numFmtId="0" fontId="1" fillId="0" borderId="13" xfId="0" applyFont="1" applyFill="1" applyBorder="1" applyAlignment="1">
      <alignment horizontal="left" vertical="top" wrapText="1"/>
    </xf>
    <xf numFmtId="0" fontId="5"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vertical="top"/>
    </xf>
    <xf numFmtId="0" fontId="37" fillId="0" borderId="14" xfId="54" applyFont="1" applyFill="1" applyBorder="1" applyAlignment="1">
      <alignment horizontal="center" vertical="center" wrapText="1"/>
      <protection/>
    </xf>
    <xf numFmtId="0" fontId="37" fillId="0" borderId="46" xfId="54" applyFont="1" applyFill="1" applyBorder="1" applyAlignment="1">
      <alignment horizontal="center" vertical="center" wrapText="1"/>
      <protection/>
    </xf>
    <xf numFmtId="0" fontId="37" fillId="0" borderId="0" xfId="54" applyFont="1" applyFill="1" applyBorder="1" applyAlignment="1">
      <alignment horizontal="center" vertical="top" wrapText="1"/>
      <protection/>
    </xf>
    <xf numFmtId="0" fontId="37" fillId="0" borderId="0" xfId="54" applyFont="1" applyFill="1" applyBorder="1" applyAlignment="1">
      <alignment horizontal="left" vertical="top" wrapText="1"/>
      <protection/>
    </xf>
    <xf numFmtId="0" fontId="37" fillId="0" borderId="0" xfId="54" applyFont="1" applyFill="1" applyBorder="1" applyAlignment="1">
      <alignment horizontal="center" vertical="top"/>
      <protection/>
    </xf>
    <xf numFmtId="0" fontId="22" fillId="0" borderId="0" xfId="0" applyFont="1" applyFill="1" applyAlignment="1">
      <alignment vertical="top"/>
    </xf>
    <xf numFmtId="4" fontId="37" fillId="0" borderId="0" xfId="54" applyNumberFormat="1" applyFont="1" applyFill="1" applyBorder="1" applyAlignment="1">
      <alignment horizontal="center" vertical="center"/>
      <protection/>
    </xf>
    <xf numFmtId="2" fontId="37" fillId="0" borderId="0" xfId="54" applyNumberFormat="1" applyFont="1" applyFill="1" applyBorder="1" applyAlignment="1">
      <alignment horizontal="center" vertical="center"/>
      <protection/>
    </xf>
    <xf numFmtId="2" fontId="22" fillId="0" borderId="0" xfId="0" applyNumberFormat="1" applyFont="1" applyFill="1" applyAlignment="1">
      <alignment vertical="top"/>
    </xf>
    <xf numFmtId="2" fontId="22" fillId="0" borderId="0" xfId="0" applyNumberFormat="1" applyFont="1" applyFill="1" applyAlignment="1">
      <alignment horizontal="center" vertical="center"/>
    </xf>
    <xf numFmtId="188" fontId="22" fillId="0" borderId="0" xfId="0" applyNumberFormat="1" applyFont="1" applyFill="1" applyAlignment="1">
      <alignment horizontal="center" vertical="center"/>
    </xf>
    <xf numFmtId="0" fontId="37" fillId="0" borderId="13" xfId="54" applyFont="1" applyFill="1" applyBorder="1" applyAlignment="1">
      <alignment horizontal="center" vertical="top" wrapText="1"/>
      <protection/>
    </xf>
    <xf numFmtId="0" fontId="37" fillId="0" borderId="13" xfId="54" applyFont="1" applyFill="1" applyBorder="1" applyAlignment="1">
      <alignment horizontal="left" vertical="top" wrapText="1"/>
      <protection/>
    </xf>
    <xf numFmtId="0" fontId="37" fillId="0" borderId="13" xfId="54" applyFont="1" applyFill="1" applyBorder="1" applyAlignment="1">
      <alignment horizontal="center" vertical="top"/>
      <protection/>
    </xf>
    <xf numFmtId="0" fontId="1" fillId="0" borderId="13" xfId="0" applyFont="1" applyBorder="1" applyAlignment="1">
      <alignment horizontal="center" vertical="center"/>
    </xf>
    <xf numFmtId="0" fontId="3" fillId="0" borderId="0" xfId="0" applyFont="1" applyAlignment="1">
      <alignment horizontal="left" vertical="top" wrapText="1"/>
    </xf>
    <xf numFmtId="0" fontId="7" fillId="0" borderId="0" xfId="0" applyFont="1" applyAlignment="1">
      <alignment horizontal="center" vertical="center"/>
    </xf>
    <xf numFmtId="0" fontId="3" fillId="0" borderId="47" xfId="0" applyFont="1" applyBorder="1" applyAlignment="1">
      <alignment horizontal="center" vertical="center"/>
    </xf>
    <xf numFmtId="0" fontId="3" fillId="0" borderId="0" xfId="0" applyFont="1" applyAlignment="1">
      <alignment horizontal="left" wrapText="1"/>
    </xf>
    <xf numFmtId="0" fontId="39" fillId="0" borderId="0" xfId="0" applyFont="1" applyAlignment="1">
      <alignment horizontal="center" vertical="center"/>
    </xf>
    <xf numFmtId="0" fontId="7" fillId="0" borderId="13" xfId="0" applyFont="1" applyBorder="1" applyAlignment="1">
      <alignment horizontal="center"/>
    </xf>
    <xf numFmtId="0" fontId="1" fillId="0" borderId="0" xfId="0" applyFont="1" applyAlignment="1">
      <alignment horizontal="left" vertical="center"/>
    </xf>
    <xf numFmtId="0" fontId="1" fillId="0" borderId="0" xfId="0" applyFont="1" applyAlignment="1">
      <alignment horizontal="center" vertical="center"/>
    </xf>
    <xf numFmtId="0" fontId="7" fillId="0" borderId="0" xfId="0" applyFont="1" applyFill="1" applyAlignment="1">
      <alignment horizontal="center" wrapText="1"/>
    </xf>
    <xf numFmtId="0" fontId="3" fillId="0" borderId="0" xfId="0" applyFont="1" applyFill="1" applyAlignment="1">
      <alignment horizontal="left" vertical="top" wrapText="1"/>
    </xf>
    <xf numFmtId="3"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37" fillId="0" borderId="14" xfId="54" applyFont="1" applyFill="1" applyBorder="1" applyAlignment="1">
      <alignment horizontal="center" vertical="center" wrapText="1"/>
      <protection/>
    </xf>
    <xf numFmtId="0" fontId="37" fillId="0" borderId="46" xfId="54" applyFont="1" applyFill="1" applyBorder="1" applyAlignment="1">
      <alignment horizontal="center" vertical="center" wrapText="1"/>
      <protection/>
    </xf>
    <xf numFmtId="0" fontId="7" fillId="0" borderId="0" xfId="0" applyFont="1" applyAlignment="1">
      <alignment horizontal="center" wrapText="1"/>
    </xf>
    <xf numFmtId="0" fontId="31" fillId="0" borderId="0" xfId="0" applyFont="1" applyAlignment="1">
      <alignment horizontal="left" vertical="distributed"/>
    </xf>
    <xf numFmtId="0" fontId="37" fillId="0" borderId="48" xfId="54" applyFont="1" applyFill="1" applyBorder="1" applyAlignment="1">
      <alignment horizontal="center" vertical="center" wrapText="1"/>
      <protection/>
    </xf>
    <xf numFmtId="0" fontId="7" fillId="0" borderId="0" xfId="0" applyFont="1" applyAlignment="1">
      <alignment horizontal="center"/>
    </xf>
    <xf numFmtId="49" fontId="13" fillId="35" borderId="17" xfId="53" applyNumberFormat="1" applyFont="1" applyFill="1" applyBorder="1" applyAlignment="1" applyProtection="1">
      <alignment horizontal="center" vertical="center" wrapText="1"/>
      <protection/>
    </xf>
    <xf numFmtId="49" fontId="13" fillId="35" borderId="14" xfId="53" applyNumberFormat="1" applyFont="1" applyFill="1" applyBorder="1" applyAlignment="1" applyProtection="1">
      <alignment horizontal="center" vertical="center" wrapText="1"/>
      <protection/>
    </xf>
    <xf numFmtId="0" fontId="11" fillId="0" borderId="0" xfId="53" applyFont="1" applyAlignment="1">
      <alignment horizontal="center"/>
      <protection/>
    </xf>
    <xf numFmtId="0" fontId="13" fillId="0" borderId="49" xfId="53" applyNumberFormat="1" applyFont="1" applyFill="1" applyBorder="1" applyAlignment="1" applyProtection="1">
      <alignment horizontal="center" vertical="center" wrapText="1"/>
      <protection/>
    </xf>
    <xf numFmtId="0" fontId="13" fillId="0" borderId="50" xfId="53" applyNumberFormat="1" applyFont="1" applyFill="1" applyBorder="1" applyAlignment="1" applyProtection="1">
      <alignment horizontal="center" vertical="center" wrapText="1"/>
      <protection/>
    </xf>
    <xf numFmtId="0" fontId="13" fillId="0" borderId="51" xfId="53" applyNumberFormat="1" applyFont="1" applyFill="1" applyBorder="1" applyAlignment="1" applyProtection="1">
      <alignment horizontal="center" vertical="center" wrapText="1"/>
      <protection/>
    </xf>
    <xf numFmtId="0" fontId="13" fillId="0" borderId="40" xfId="53" applyNumberFormat="1" applyFont="1" applyFill="1" applyBorder="1" applyAlignment="1" applyProtection="1">
      <alignment horizontal="center" vertical="center" wrapText="1"/>
      <protection/>
    </xf>
    <xf numFmtId="0" fontId="13" fillId="0" borderId="52" xfId="53" applyNumberFormat="1" applyFont="1" applyFill="1" applyBorder="1" applyAlignment="1" applyProtection="1">
      <alignment horizontal="center" vertical="center" wrapText="1"/>
      <protection/>
    </xf>
    <xf numFmtId="0" fontId="13" fillId="0" borderId="53" xfId="53" applyNumberFormat="1" applyFont="1" applyFill="1" applyBorder="1" applyAlignment="1" applyProtection="1">
      <alignment horizontal="center" vertical="center" wrapText="1"/>
      <protection/>
    </xf>
    <xf numFmtId="49" fontId="13" fillId="35" borderId="54" xfId="53" applyNumberFormat="1" applyFont="1" applyFill="1" applyBorder="1" applyAlignment="1" applyProtection="1">
      <alignment horizontal="center" vertical="center" wrapText="1"/>
      <protection/>
    </xf>
    <xf numFmtId="49" fontId="13" fillId="35" borderId="55" xfId="53" applyNumberFormat="1" applyFont="1" applyFill="1" applyBorder="1" applyAlignment="1" applyProtection="1">
      <alignment horizontal="center" vertical="center" wrapText="1"/>
      <protection/>
    </xf>
    <xf numFmtId="49" fontId="13" fillId="35" borderId="56" xfId="53" applyNumberFormat="1" applyFont="1" applyFill="1" applyBorder="1" applyAlignment="1" applyProtection="1">
      <alignment horizontal="center" vertical="center" wrapText="1"/>
      <protection/>
    </xf>
    <xf numFmtId="49" fontId="13" fillId="35" borderId="17" xfId="53" applyNumberFormat="1" applyFont="1" applyFill="1" applyBorder="1" applyAlignment="1" applyProtection="1">
      <alignment horizontal="left" vertical="center" wrapText="1"/>
      <protection/>
    </xf>
    <xf numFmtId="49" fontId="13" fillId="35" borderId="14" xfId="53" applyNumberFormat="1" applyFont="1" applyFill="1" applyBorder="1" applyAlignment="1" applyProtection="1">
      <alignment horizontal="left" vertical="center" wrapText="1"/>
      <protection/>
    </xf>
    <xf numFmtId="49" fontId="13" fillId="35" borderId="16" xfId="53" applyNumberFormat="1" applyFont="1" applyFill="1" applyBorder="1" applyAlignment="1" applyProtection="1">
      <alignment horizontal="center" vertical="center" wrapText="1"/>
      <protection/>
    </xf>
    <xf numFmtId="0" fontId="26" fillId="0" borderId="47" xfId="0" applyNumberFormat="1" applyFont="1" applyBorder="1" applyAlignment="1">
      <alignment horizontal="center" vertical="top"/>
    </xf>
    <xf numFmtId="0" fontId="26" fillId="0" borderId="0" xfId="0" applyNumberFormat="1" applyFont="1" applyBorder="1" applyAlignment="1">
      <alignment horizontal="center" vertical="top"/>
    </xf>
    <xf numFmtId="0" fontId="3" fillId="0" borderId="13" xfId="0" applyNumberFormat="1" applyFont="1" applyBorder="1" applyAlignment="1">
      <alignment horizontal="center"/>
    </xf>
    <xf numFmtId="0" fontId="26" fillId="0" borderId="43" xfId="0" applyNumberFormat="1" applyFont="1" applyBorder="1" applyAlignment="1">
      <alignment horizontal="center" vertical="center"/>
    </xf>
    <xf numFmtId="0" fontId="26" fillId="0" borderId="47" xfId="0" applyNumberFormat="1" applyFont="1" applyBorder="1" applyAlignment="1">
      <alignment horizontal="center" vertical="center"/>
    </xf>
    <xf numFmtId="0" fontId="26" fillId="0" borderId="57" xfId="0" applyNumberFormat="1" applyFont="1" applyBorder="1" applyAlignment="1">
      <alignment horizontal="center" vertical="center"/>
    </xf>
    <xf numFmtId="0" fontId="26" fillId="0" borderId="45"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58" xfId="0" applyNumberFormat="1" applyFont="1" applyBorder="1" applyAlignment="1">
      <alignment horizontal="center" vertical="center"/>
    </xf>
    <xf numFmtId="0" fontId="26" fillId="0" borderId="43" xfId="0" applyNumberFormat="1" applyFont="1" applyBorder="1" applyAlignment="1">
      <alignment horizontal="center" vertical="center" wrapText="1" shrinkToFit="1"/>
    </xf>
    <xf numFmtId="0" fontId="26" fillId="0" borderId="47" xfId="0" applyNumberFormat="1" applyFont="1" applyBorder="1" applyAlignment="1">
      <alignment horizontal="center" vertical="center" wrapText="1" shrinkToFit="1"/>
    </xf>
    <xf numFmtId="0" fontId="26" fillId="0" borderId="57" xfId="0" applyNumberFormat="1" applyFont="1" applyBorder="1" applyAlignment="1">
      <alignment horizontal="center" vertical="center" wrapText="1" shrinkToFit="1"/>
    </xf>
    <xf numFmtId="0" fontId="26" fillId="0" borderId="45" xfId="0" applyNumberFormat="1" applyFont="1" applyBorder="1" applyAlignment="1">
      <alignment horizontal="center" vertical="center" wrapText="1" shrinkToFit="1"/>
    </xf>
    <xf numFmtId="0" fontId="26" fillId="0" borderId="13" xfId="0" applyNumberFormat="1" applyFont="1" applyBorder="1" applyAlignment="1">
      <alignment horizontal="center" vertical="center" wrapText="1" shrinkToFit="1"/>
    </xf>
    <xf numFmtId="0" fontId="26" fillId="0" borderId="58" xfId="0" applyNumberFormat="1" applyFont="1" applyBorder="1" applyAlignment="1">
      <alignment horizontal="center" vertical="center" wrapText="1" shrinkToFit="1"/>
    </xf>
    <xf numFmtId="0" fontId="26" fillId="0" borderId="13" xfId="0" applyNumberFormat="1" applyFont="1" applyBorder="1" applyAlignment="1">
      <alignment horizontal="left"/>
    </xf>
    <xf numFmtId="0" fontId="26" fillId="0" borderId="58" xfId="0" applyNumberFormat="1" applyFont="1" applyBorder="1" applyAlignment="1">
      <alignment horizontal="left"/>
    </xf>
    <xf numFmtId="0" fontId="27" fillId="0" borderId="0" xfId="0" applyNumberFormat="1" applyFont="1" applyBorder="1" applyAlignment="1">
      <alignment horizontal="justify" wrapText="1"/>
    </xf>
    <xf numFmtId="0" fontId="26" fillId="0" borderId="44"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59" xfId="0" applyNumberFormat="1" applyFont="1" applyBorder="1" applyAlignment="1">
      <alignment horizontal="center" vertical="center"/>
    </xf>
    <xf numFmtId="0" fontId="26" fillId="0" borderId="44" xfId="0" applyNumberFormat="1" applyFont="1" applyBorder="1" applyAlignment="1">
      <alignment horizontal="center" vertical="center" wrapText="1" shrinkToFit="1"/>
    </xf>
    <xf numFmtId="0" fontId="26" fillId="0" borderId="0" xfId="0" applyNumberFormat="1" applyFont="1" applyBorder="1" applyAlignment="1">
      <alignment horizontal="center" vertical="center" wrapText="1" shrinkToFit="1"/>
    </xf>
    <xf numFmtId="0" fontId="26" fillId="0" borderId="59" xfId="0" applyNumberFormat="1" applyFont="1" applyBorder="1" applyAlignment="1">
      <alignment horizontal="center" vertical="center" wrapText="1" shrinkToFit="1"/>
    </xf>
    <xf numFmtId="0" fontId="26" fillId="0" borderId="0" xfId="0" applyNumberFormat="1" applyFont="1" applyBorder="1" applyAlignment="1">
      <alignment horizontal="left"/>
    </xf>
    <xf numFmtId="0" fontId="26" fillId="0" borderId="59" xfId="0" applyNumberFormat="1" applyFont="1" applyBorder="1" applyAlignment="1">
      <alignment horizontal="left"/>
    </xf>
    <xf numFmtId="0" fontId="26" fillId="0" borderId="47" xfId="0" applyNumberFormat="1" applyFont="1" applyBorder="1" applyAlignment="1">
      <alignment horizontal="left"/>
    </xf>
    <xf numFmtId="0" fontId="26" fillId="0" borderId="57" xfId="0" applyNumberFormat="1" applyFont="1" applyBorder="1" applyAlignment="1">
      <alignment horizontal="left"/>
    </xf>
    <xf numFmtId="49" fontId="26" fillId="0" borderId="43" xfId="0" applyNumberFormat="1" applyFont="1" applyBorder="1" applyAlignment="1">
      <alignment horizontal="center" vertical="center"/>
    </xf>
    <xf numFmtId="49" fontId="26" fillId="0" borderId="47" xfId="0" applyNumberFormat="1" applyFont="1" applyBorder="1" applyAlignment="1">
      <alignment horizontal="center" vertical="center"/>
    </xf>
    <xf numFmtId="49" fontId="26" fillId="0" borderId="57" xfId="0" applyNumberFormat="1" applyFont="1" applyBorder="1" applyAlignment="1">
      <alignment horizontal="center" vertical="center"/>
    </xf>
    <xf numFmtId="49" fontId="26" fillId="0" borderId="45"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58" xfId="0" applyNumberFormat="1" applyFont="1" applyBorder="1" applyAlignment="1">
      <alignment horizontal="center" vertical="center"/>
    </xf>
    <xf numFmtId="49" fontId="26" fillId="0" borderId="44"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59" xfId="0" applyNumberFormat="1" applyFont="1" applyBorder="1" applyAlignment="1">
      <alignment horizontal="center" vertical="center"/>
    </xf>
    <xf numFmtId="0" fontId="25" fillId="0" borderId="14" xfId="0" applyNumberFormat="1" applyFont="1" applyBorder="1" applyAlignment="1">
      <alignment horizontal="center" vertical="center"/>
    </xf>
    <xf numFmtId="0" fontId="25" fillId="0" borderId="46" xfId="0" applyNumberFormat="1" applyFont="1" applyBorder="1" applyAlignment="1">
      <alignment horizontal="center" vertical="center"/>
    </xf>
    <xf numFmtId="0" fontId="25" fillId="0" borderId="60" xfId="0" applyNumberFormat="1" applyFont="1" applyBorder="1" applyAlignment="1">
      <alignment horizontal="center" vertical="center"/>
    </xf>
    <xf numFmtId="0" fontId="25" fillId="0" borderId="48" xfId="0" applyNumberFormat="1" applyFont="1" applyBorder="1" applyAlignment="1">
      <alignment horizontal="center" vertical="center"/>
    </xf>
    <xf numFmtId="0" fontId="25" fillId="0" borderId="14" xfId="0" applyNumberFormat="1" applyFont="1" applyBorder="1" applyAlignment="1">
      <alignment horizontal="center" vertical="center" wrapText="1" shrinkToFit="1"/>
    </xf>
    <xf numFmtId="1" fontId="26" fillId="0" borderId="46" xfId="0" applyNumberFormat="1" applyFont="1" applyBorder="1" applyAlignment="1">
      <alignment horizontal="center" vertical="center"/>
    </xf>
    <xf numFmtId="1" fontId="26" fillId="0" borderId="60" xfId="0" applyNumberFormat="1" applyFont="1" applyBorder="1" applyAlignment="1">
      <alignment horizontal="center" vertical="center"/>
    </xf>
    <xf numFmtId="1" fontId="26" fillId="0" borderId="48" xfId="0" applyNumberFormat="1" applyFont="1" applyBorder="1" applyAlignment="1">
      <alignment horizontal="center" vertical="center"/>
    </xf>
    <xf numFmtId="0" fontId="26" fillId="0" borderId="14" xfId="0" applyNumberFormat="1" applyFont="1" applyBorder="1" applyAlignment="1">
      <alignment horizontal="center" vertical="center" wrapText="1" shrinkToFit="1"/>
    </xf>
    <xf numFmtId="0" fontId="25" fillId="0" borderId="60" xfId="0" applyNumberFormat="1" applyFont="1" applyBorder="1" applyAlignment="1">
      <alignment horizontal="left"/>
    </xf>
    <xf numFmtId="0" fontId="25" fillId="0" borderId="48" xfId="0" applyNumberFormat="1" applyFont="1" applyBorder="1" applyAlignment="1">
      <alignment horizontal="left"/>
    </xf>
    <xf numFmtId="49" fontId="25" fillId="0" borderId="14" xfId="0" applyNumberFormat="1" applyFont="1" applyBorder="1" applyAlignment="1">
      <alignment horizontal="center" vertical="center"/>
    </xf>
    <xf numFmtId="0" fontId="26" fillId="0" borderId="14" xfId="0" applyNumberFormat="1" applyFont="1" applyBorder="1" applyAlignment="1">
      <alignment horizontal="center" vertical="center"/>
    </xf>
    <xf numFmtId="1" fontId="26" fillId="0" borderId="14" xfId="0" applyNumberFormat="1" applyFont="1" applyBorder="1" applyAlignment="1">
      <alignment horizontal="center" vertical="center"/>
    </xf>
    <xf numFmtId="0" fontId="26" fillId="0" borderId="46" xfId="0" applyNumberFormat="1" applyFont="1" applyBorder="1" applyAlignment="1">
      <alignment horizontal="center" vertical="center"/>
    </xf>
    <xf numFmtId="0" fontId="26" fillId="0" borderId="60" xfId="0" applyNumberFormat="1" applyFont="1" applyBorder="1" applyAlignment="1">
      <alignment horizontal="center" vertical="center"/>
    </xf>
    <xf numFmtId="0" fontId="26" fillId="0" borderId="48" xfId="0" applyNumberFormat="1" applyFont="1" applyBorder="1" applyAlignment="1">
      <alignment horizontal="center" vertical="center"/>
    </xf>
    <xf numFmtId="0" fontId="26" fillId="0" borderId="60" xfId="0" applyNumberFormat="1" applyFont="1" applyBorder="1" applyAlignment="1">
      <alignment horizontal="left"/>
    </xf>
    <xf numFmtId="0" fontId="26" fillId="0" borderId="48" xfId="0" applyNumberFormat="1" applyFont="1" applyBorder="1" applyAlignment="1">
      <alignment horizontal="left"/>
    </xf>
    <xf numFmtId="49" fontId="26" fillId="0" borderId="14" xfId="0" applyNumberFormat="1" applyFont="1" applyBorder="1" applyAlignment="1">
      <alignment horizontal="center" vertical="center"/>
    </xf>
    <xf numFmtId="168" fontId="26" fillId="0" borderId="46" xfId="0" applyNumberFormat="1" applyFont="1" applyBorder="1" applyAlignment="1">
      <alignment horizontal="center" vertical="center"/>
    </xf>
    <xf numFmtId="168" fontId="26" fillId="0" borderId="60" xfId="0" applyNumberFormat="1" applyFont="1" applyBorder="1" applyAlignment="1">
      <alignment horizontal="center" vertical="center"/>
    </xf>
    <xf numFmtId="168" fontId="26" fillId="0" borderId="48" xfId="0" applyNumberFormat="1" applyFont="1" applyBorder="1" applyAlignment="1">
      <alignment horizontal="center" vertical="center"/>
    </xf>
    <xf numFmtId="1" fontId="26" fillId="0" borderId="43" xfId="0" applyNumberFormat="1" applyFont="1" applyBorder="1" applyAlignment="1">
      <alignment horizontal="center" vertical="center"/>
    </xf>
    <xf numFmtId="1" fontId="26" fillId="0" borderId="47" xfId="0" applyNumberFormat="1" applyFont="1" applyBorder="1" applyAlignment="1">
      <alignment horizontal="center" vertical="center"/>
    </xf>
    <xf numFmtId="1" fontId="26" fillId="0" borderId="57" xfId="0" applyNumberFormat="1" applyFont="1" applyBorder="1" applyAlignment="1">
      <alignment horizontal="center" vertical="center"/>
    </xf>
    <xf numFmtId="1" fontId="26" fillId="0" borderId="45" xfId="0" applyNumberFormat="1" applyFont="1" applyBorder="1" applyAlignment="1">
      <alignment horizontal="center" vertical="center"/>
    </xf>
    <xf numFmtId="1" fontId="26" fillId="0" borderId="13" xfId="0" applyNumberFormat="1" applyFont="1" applyBorder="1" applyAlignment="1">
      <alignment horizontal="center" vertical="center"/>
    </xf>
    <xf numFmtId="1" fontId="26" fillId="0" borderId="58" xfId="0" applyNumberFormat="1" applyFont="1" applyBorder="1" applyAlignment="1">
      <alignment horizontal="center" vertical="center"/>
    </xf>
    <xf numFmtId="1" fontId="26" fillId="0" borderId="44" xfId="0" applyNumberFormat="1" applyFont="1" applyBorder="1" applyAlignment="1">
      <alignment horizontal="center" vertical="center"/>
    </xf>
    <xf numFmtId="1" fontId="26" fillId="0" borderId="0" xfId="0" applyNumberFormat="1" applyFont="1" applyBorder="1" applyAlignment="1">
      <alignment horizontal="center" vertical="center"/>
    </xf>
    <xf numFmtId="1" fontId="26" fillId="0" borderId="59" xfId="0" applyNumberFormat="1" applyFont="1" applyBorder="1" applyAlignment="1">
      <alignment horizontal="center" vertical="center"/>
    </xf>
    <xf numFmtId="0" fontId="25" fillId="0" borderId="46" xfId="0" applyNumberFormat="1" applyFont="1" applyBorder="1" applyAlignment="1">
      <alignment horizontal="center" vertical="top"/>
    </xf>
    <xf numFmtId="0" fontId="25" fillId="0" borderId="60" xfId="0" applyNumberFormat="1" applyFont="1" applyBorder="1" applyAlignment="1">
      <alignment horizontal="center" vertical="top"/>
    </xf>
    <xf numFmtId="0" fontId="25" fillId="0" borderId="48" xfId="0" applyNumberFormat="1" applyFont="1" applyBorder="1" applyAlignment="1">
      <alignment horizontal="center" vertical="top"/>
    </xf>
    <xf numFmtId="0" fontId="25" fillId="0" borderId="14" xfId="0" applyNumberFormat="1" applyFont="1" applyBorder="1" applyAlignment="1">
      <alignment horizontal="center" vertical="top"/>
    </xf>
    <xf numFmtId="0" fontId="25" fillId="0" borderId="46" xfId="0" applyNumberFormat="1" applyFont="1" applyBorder="1" applyAlignment="1">
      <alignment horizontal="center" vertical="center" wrapText="1"/>
    </xf>
    <xf numFmtId="0" fontId="25" fillId="0" borderId="60" xfId="0" applyNumberFormat="1" applyFont="1" applyBorder="1" applyAlignment="1">
      <alignment horizontal="center" vertical="center" wrapText="1"/>
    </xf>
    <xf numFmtId="0" fontId="25" fillId="0" borderId="48" xfId="0" applyNumberFormat="1" applyFont="1" applyBorder="1" applyAlignment="1">
      <alignment horizontal="center" vertical="center" wrapText="1"/>
    </xf>
    <xf numFmtId="0" fontId="25" fillId="0" borderId="43" xfId="0" applyNumberFormat="1" applyFont="1" applyBorder="1" applyAlignment="1">
      <alignment horizontal="center" vertical="center" wrapText="1"/>
    </xf>
    <xf numFmtId="0" fontId="25" fillId="0" borderId="47" xfId="0" applyNumberFormat="1" applyFont="1" applyBorder="1" applyAlignment="1">
      <alignment horizontal="center" vertical="center" wrapText="1"/>
    </xf>
    <xf numFmtId="0" fontId="25" fillId="0" borderId="57" xfId="0" applyNumberFormat="1" applyFont="1" applyBorder="1" applyAlignment="1">
      <alignment horizontal="center" vertical="center" wrapText="1"/>
    </xf>
    <xf numFmtId="0" fontId="25" fillId="0" borderId="45" xfId="0" applyNumberFormat="1" applyFont="1" applyBorder="1" applyAlignment="1">
      <alignment horizontal="center" vertical="center" wrapText="1"/>
    </xf>
    <xf numFmtId="0" fontId="25" fillId="0" borderId="13" xfId="0" applyNumberFormat="1" applyFont="1" applyBorder="1" applyAlignment="1">
      <alignment horizontal="center" vertical="center" wrapText="1"/>
    </xf>
    <xf numFmtId="0" fontId="25" fillId="0" borderId="58" xfId="0" applyNumberFormat="1" applyFont="1" applyBorder="1" applyAlignment="1">
      <alignment horizontal="center" vertical="center" wrapText="1"/>
    </xf>
    <xf numFmtId="0" fontId="25" fillId="0" borderId="14" xfId="0" applyNumberFormat="1" applyFont="1" applyBorder="1" applyAlignment="1">
      <alignment horizontal="center" vertical="center" wrapText="1"/>
    </xf>
    <xf numFmtId="49" fontId="3" fillId="0" borderId="60" xfId="0" applyNumberFormat="1" applyFont="1" applyBorder="1" applyAlignment="1">
      <alignment horizontal="left" wrapText="1"/>
    </xf>
    <xf numFmtId="0" fontId="21" fillId="0" borderId="0" xfId="0" applyNumberFormat="1" applyFont="1" applyBorder="1" applyAlignment="1">
      <alignment horizontal="center" wrapText="1"/>
    </xf>
    <xf numFmtId="0" fontId="21" fillId="0" borderId="0" xfId="0" applyNumberFormat="1" applyFont="1" applyBorder="1" applyAlignment="1">
      <alignment horizontal="center"/>
    </xf>
    <xf numFmtId="49" fontId="3" fillId="0" borderId="13" xfId="0" applyNumberFormat="1" applyFont="1" applyBorder="1" applyAlignment="1">
      <alignment horizontal="left" wrapText="1"/>
    </xf>
    <xf numFmtId="49" fontId="24" fillId="0" borderId="0" xfId="0" applyNumberFormat="1" applyFont="1" applyAlignment="1">
      <alignment horizontal="center"/>
    </xf>
    <xf numFmtId="0" fontId="33" fillId="0" borderId="13" xfId="0" applyNumberFormat="1" applyFont="1" applyBorder="1" applyAlignment="1">
      <alignment horizontal="center"/>
    </xf>
    <xf numFmtId="0" fontId="23" fillId="0" borderId="0" xfId="0" applyNumberFormat="1" applyFont="1" applyBorder="1" applyAlignment="1">
      <alignment horizontal="center" vertical="top"/>
    </xf>
    <xf numFmtId="0" fontId="23" fillId="0" borderId="47" xfId="0" applyNumberFormat="1" applyFont="1" applyBorder="1" applyAlignment="1">
      <alignment horizontal="center" vertical="top"/>
    </xf>
    <xf numFmtId="0" fontId="23" fillId="0" borderId="14" xfId="0" applyNumberFormat="1" applyFont="1" applyBorder="1" applyAlignment="1">
      <alignment horizontal="center" vertical="center"/>
    </xf>
    <xf numFmtId="0" fontId="23" fillId="0" borderId="14" xfId="0" applyNumberFormat="1" applyFont="1" applyBorder="1" applyAlignment="1">
      <alignment horizontal="left" wrapText="1"/>
    </xf>
    <xf numFmtId="49" fontId="23" fillId="0" borderId="14" xfId="0" applyNumberFormat="1" applyFont="1" applyBorder="1" applyAlignment="1">
      <alignment horizontal="center" vertical="center"/>
    </xf>
    <xf numFmtId="1" fontId="23" fillId="0" borderId="14" xfId="0" applyNumberFormat="1" applyFont="1" applyBorder="1" applyAlignment="1">
      <alignment horizontal="center" vertical="center"/>
    </xf>
    <xf numFmtId="0" fontId="23" fillId="0" borderId="14" xfId="0" applyNumberFormat="1" applyFont="1" applyBorder="1" applyAlignment="1">
      <alignment horizontal="left" wrapText="1" indent="1"/>
    </xf>
    <xf numFmtId="0" fontId="30" fillId="0" borderId="46" xfId="0" applyNumberFormat="1" applyFont="1" applyBorder="1" applyAlignment="1">
      <alignment horizontal="center" vertical="top"/>
    </xf>
    <xf numFmtId="0" fontId="30" fillId="0" borderId="60" xfId="0" applyNumberFormat="1" applyFont="1" applyBorder="1" applyAlignment="1">
      <alignment horizontal="center" vertical="top"/>
    </xf>
    <xf numFmtId="0" fontId="30" fillId="0" borderId="48" xfId="0" applyNumberFormat="1" applyFont="1" applyBorder="1" applyAlignment="1">
      <alignment horizontal="center" vertical="top"/>
    </xf>
    <xf numFmtId="0" fontId="30" fillId="0" borderId="14" xfId="0" applyNumberFormat="1" applyFont="1" applyBorder="1" applyAlignment="1">
      <alignment horizontal="center" vertical="top"/>
    </xf>
    <xf numFmtId="0" fontId="30" fillId="0" borderId="46" xfId="0" applyNumberFormat="1" applyFont="1" applyBorder="1" applyAlignment="1">
      <alignment horizontal="center" vertical="top" wrapText="1"/>
    </xf>
    <xf numFmtId="0" fontId="30" fillId="0" borderId="60" xfId="0" applyNumberFormat="1" applyFont="1" applyBorder="1" applyAlignment="1">
      <alignment horizontal="center" vertical="top" wrapText="1"/>
    </xf>
    <xf numFmtId="0" fontId="30" fillId="0" borderId="48" xfId="0" applyNumberFormat="1" applyFont="1" applyBorder="1" applyAlignment="1">
      <alignment horizontal="center" vertical="top" wrapText="1"/>
    </xf>
    <xf numFmtId="0" fontId="30" fillId="0" borderId="14" xfId="0" applyNumberFormat="1" applyFont="1" applyBorder="1" applyAlignment="1">
      <alignment horizontal="center" vertical="center" wrapText="1"/>
    </xf>
    <xf numFmtId="0" fontId="30" fillId="0" borderId="43" xfId="0" applyNumberFormat="1" applyFont="1" applyBorder="1" applyAlignment="1">
      <alignment horizontal="center" vertical="center" wrapText="1"/>
    </xf>
    <xf numFmtId="0" fontId="30" fillId="0" borderId="47" xfId="0" applyNumberFormat="1" applyFont="1" applyBorder="1" applyAlignment="1">
      <alignment horizontal="center" vertical="center" wrapText="1"/>
    </xf>
    <xf numFmtId="0" fontId="30" fillId="0" borderId="57" xfId="0" applyNumberFormat="1" applyFont="1" applyBorder="1" applyAlignment="1">
      <alignment horizontal="center" vertical="center" wrapText="1"/>
    </xf>
    <xf numFmtId="0" fontId="30" fillId="0" borderId="45" xfId="0" applyNumberFormat="1" applyFont="1" applyBorder="1" applyAlignment="1">
      <alignment horizontal="center" vertical="center" wrapText="1"/>
    </xf>
    <xf numFmtId="0" fontId="30" fillId="0" borderId="13" xfId="0" applyNumberFormat="1" applyFont="1" applyBorder="1" applyAlignment="1">
      <alignment horizontal="center" vertical="center" wrapText="1"/>
    </xf>
    <xf numFmtId="0" fontId="30" fillId="0" borderId="58" xfId="0" applyNumberFormat="1" applyFont="1" applyBorder="1" applyAlignment="1">
      <alignment horizontal="center" vertical="center" wrapText="1"/>
    </xf>
    <xf numFmtId="3" fontId="23" fillId="0" borderId="43" xfId="0" applyNumberFormat="1" applyFont="1" applyFill="1" applyBorder="1" applyAlignment="1">
      <alignment horizontal="center" vertical="center" wrapText="1" shrinkToFit="1"/>
    </xf>
    <xf numFmtId="3" fontId="23" fillId="0" borderId="47" xfId="0" applyNumberFormat="1" applyFont="1" applyFill="1" applyBorder="1" applyAlignment="1">
      <alignment horizontal="center" vertical="center" wrapText="1" shrinkToFit="1"/>
    </xf>
    <xf numFmtId="3" fontId="23" fillId="0" borderId="57" xfId="0" applyNumberFormat="1" applyFont="1" applyFill="1" applyBorder="1" applyAlignment="1">
      <alignment horizontal="center" vertical="center" wrapText="1" shrinkToFit="1"/>
    </xf>
    <xf numFmtId="0" fontId="30" fillId="0" borderId="13" xfId="0" applyNumberFormat="1" applyFont="1" applyBorder="1" applyAlignment="1">
      <alignment horizontal="center" vertical="center"/>
    </xf>
    <xf numFmtId="3" fontId="23" fillId="0" borderId="46" xfId="0" applyNumberFormat="1" applyFont="1" applyFill="1" applyBorder="1" applyAlignment="1">
      <alignment horizontal="center" vertical="center"/>
    </xf>
    <xf numFmtId="3" fontId="23" fillId="0" borderId="60" xfId="0" applyNumberFormat="1" applyFont="1" applyFill="1" applyBorder="1" applyAlignment="1">
      <alignment horizontal="center" vertical="center"/>
    </xf>
    <xf numFmtId="3" fontId="23" fillId="0" borderId="48" xfId="0" applyNumberFormat="1" applyFont="1" applyFill="1" applyBorder="1" applyAlignment="1">
      <alignment horizontal="center" vertical="center"/>
    </xf>
    <xf numFmtId="3" fontId="23" fillId="0" borderId="43" xfId="0" applyNumberFormat="1" applyFont="1" applyFill="1" applyBorder="1" applyAlignment="1">
      <alignment horizontal="center" vertical="center"/>
    </xf>
    <xf numFmtId="3" fontId="23" fillId="0" borderId="47" xfId="0" applyNumberFormat="1" applyFont="1" applyFill="1" applyBorder="1" applyAlignment="1">
      <alignment horizontal="center" vertical="center"/>
    </xf>
    <xf numFmtId="3" fontId="23" fillId="0" borderId="57" xfId="0" applyNumberFormat="1" applyFont="1" applyFill="1" applyBorder="1" applyAlignment="1">
      <alignment horizontal="center" vertical="center"/>
    </xf>
    <xf numFmtId="0" fontId="23" fillId="0" borderId="46" xfId="0" applyNumberFormat="1" applyFont="1" applyFill="1" applyBorder="1" applyAlignment="1">
      <alignment horizontal="left" wrapText="1" indent="2"/>
    </xf>
    <xf numFmtId="0" fontId="23" fillId="0" borderId="60" xfId="0" applyNumberFormat="1" applyFont="1" applyFill="1" applyBorder="1" applyAlignment="1">
      <alignment horizontal="left" wrapText="1" indent="2"/>
    </xf>
    <xf numFmtId="0" fontId="23" fillId="0" borderId="48" xfId="0" applyNumberFormat="1" applyFont="1" applyFill="1" applyBorder="1" applyAlignment="1">
      <alignment horizontal="left" wrapText="1" indent="2"/>
    </xf>
    <xf numFmtId="0" fontId="23" fillId="0" borderId="46" xfId="0" applyNumberFormat="1" applyFont="1" applyFill="1" applyBorder="1" applyAlignment="1">
      <alignment horizontal="center" vertical="center"/>
    </xf>
    <xf numFmtId="0" fontId="23" fillId="0" borderId="60" xfId="0" applyNumberFormat="1" applyFont="1" applyFill="1" applyBorder="1" applyAlignment="1">
      <alignment horizontal="center" vertical="center"/>
    </xf>
    <xf numFmtId="0" fontId="23" fillId="0" borderId="48" xfId="0" applyNumberFormat="1" applyFont="1" applyFill="1" applyBorder="1" applyAlignment="1">
      <alignment horizontal="center" vertical="center"/>
    </xf>
    <xf numFmtId="49" fontId="23" fillId="0" borderId="46" xfId="0" applyNumberFormat="1" applyFont="1" applyFill="1" applyBorder="1" applyAlignment="1">
      <alignment horizontal="center" vertical="center"/>
    </xf>
    <xf numFmtId="49" fontId="23" fillId="0" borderId="60" xfId="0" applyNumberFormat="1" applyFont="1" applyFill="1" applyBorder="1" applyAlignment="1">
      <alignment horizontal="center" vertical="center"/>
    </xf>
    <xf numFmtId="49" fontId="23" fillId="0" borderId="48" xfId="0" applyNumberFormat="1" applyFont="1" applyFill="1" applyBorder="1" applyAlignment="1">
      <alignment horizontal="center" vertical="center"/>
    </xf>
    <xf numFmtId="0" fontId="23" fillId="0" borderId="43" xfId="0" applyNumberFormat="1" applyFont="1" applyFill="1" applyBorder="1" applyAlignment="1">
      <alignment horizontal="center" vertical="center"/>
    </xf>
    <xf numFmtId="0" fontId="23" fillId="0" borderId="47" xfId="0" applyNumberFormat="1" applyFont="1" applyFill="1" applyBorder="1" applyAlignment="1">
      <alignment horizontal="center" vertical="center"/>
    </xf>
    <xf numFmtId="0" fontId="23" fillId="0" borderId="57" xfId="0" applyNumberFormat="1" applyFont="1" applyFill="1" applyBorder="1" applyAlignment="1">
      <alignment horizontal="center" vertical="center"/>
    </xf>
    <xf numFmtId="49" fontId="23" fillId="0" borderId="43" xfId="0" applyNumberFormat="1" applyFont="1" applyFill="1" applyBorder="1" applyAlignment="1">
      <alignment horizontal="center" vertical="center"/>
    </xf>
    <xf numFmtId="49" fontId="23" fillId="0" borderId="47" xfId="0" applyNumberFormat="1" applyFont="1" applyFill="1" applyBorder="1" applyAlignment="1">
      <alignment horizontal="center" vertical="center"/>
    </xf>
    <xf numFmtId="49" fontId="23" fillId="0" borderId="57" xfId="0" applyNumberFormat="1" applyFont="1" applyFill="1" applyBorder="1" applyAlignment="1">
      <alignment horizontal="center" vertical="center"/>
    </xf>
    <xf numFmtId="0" fontId="23" fillId="0" borderId="46" xfId="0" applyNumberFormat="1" applyFont="1" applyFill="1" applyBorder="1" applyAlignment="1">
      <alignment horizontal="left" wrapText="1"/>
    </xf>
    <xf numFmtId="0" fontId="23" fillId="0" borderId="60" xfId="0" applyNumberFormat="1" applyFont="1" applyFill="1" applyBorder="1" applyAlignment="1">
      <alignment horizontal="left" wrapText="1"/>
    </xf>
    <xf numFmtId="0" fontId="23" fillId="0" borderId="48" xfId="0" applyNumberFormat="1" applyFont="1" applyFill="1" applyBorder="1" applyAlignment="1">
      <alignment horizontal="left" wrapText="1"/>
    </xf>
    <xf numFmtId="3" fontId="23" fillId="0" borderId="46" xfId="0" applyNumberFormat="1" applyFont="1" applyFill="1" applyBorder="1" applyAlignment="1">
      <alignment horizontal="center" vertical="center" wrapText="1" shrinkToFit="1"/>
    </xf>
    <xf numFmtId="3" fontId="23" fillId="0" borderId="60" xfId="0" applyNumberFormat="1" applyFont="1" applyFill="1" applyBorder="1" applyAlignment="1">
      <alignment horizontal="center" vertical="center" wrapText="1" shrinkToFit="1"/>
    </xf>
    <xf numFmtId="3" fontId="23" fillId="0" borderId="48" xfId="0" applyNumberFormat="1" applyFont="1" applyFill="1" applyBorder="1" applyAlignment="1">
      <alignment horizontal="center" vertical="center" wrapText="1" shrinkToFit="1"/>
    </xf>
    <xf numFmtId="0" fontId="30" fillId="0" borderId="46" xfId="0" applyNumberFormat="1" applyFont="1" applyFill="1" applyBorder="1" applyAlignment="1">
      <alignment horizontal="left" vertical="center"/>
    </xf>
    <xf numFmtId="0" fontId="30" fillId="0" borderId="60" xfId="0" applyNumberFormat="1" applyFont="1" applyFill="1" applyBorder="1" applyAlignment="1">
      <alignment horizontal="left" vertical="center"/>
    </xf>
    <xf numFmtId="0" fontId="30" fillId="0" borderId="48" xfId="0" applyNumberFormat="1" applyFont="1" applyFill="1" applyBorder="1" applyAlignment="1">
      <alignment horizontal="left" vertical="center"/>
    </xf>
    <xf numFmtId="1" fontId="23" fillId="0" borderId="46" xfId="0" applyNumberFormat="1" applyFont="1" applyFill="1" applyBorder="1" applyAlignment="1">
      <alignment horizontal="center" vertical="center"/>
    </xf>
    <xf numFmtId="1" fontId="23" fillId="0" borderId="60" xfId="0" applyNumberFormat="1" applyFont="1" applyFill="1" applyBorder="1" applyAlignment="1">
      <alignment horizontal="center" vertical="center"/>
    </xf>
    <xf numFmtId="1" fontId="23" fillId="0" borderId="48" xfId="0" applyNumberFormat="1" applyFont="1" applyFill="1" applyBorder="1" applyAlignment="1">
      <alignment horizontal="center" vertical="center"/>
    </xf>
    <xf numFmtId="0" fontId="23" fillId="0" borderId="46" xfId="0" applyNumberFormat="1" applyFont="1" applyFill="1" applyBorder="1" applyAlignment="1">
      <alignment horizontal="left" wrapText="1" indent="1"/>
    </xf>
    <xf numFmtId="0" fontId="23" fillId="0" borderId="60" xfId="0" applyNumberFormat="1" applyFont="1" applyFill="1" applyBorder="1" applyAlignment="1">
      <alignment horizontal="left" wrapText="1" indent="1"/>
    </xf>
    <xf numFmtId="0" fontId="23" fillId="0" borderId="48" xfId="0" applyNumberFormat="1" applyFont="1" applyFill="1" applyBorder="1" applyAlignment="1">
      <alignment horizontal="left" wrapText="1" indent="1"/>
    </xf>
    <xf numFmtId="1" fontId="23" fillId="0" borderId="43" xfId="0" applyNumberFormat="1" applyFont="1" applyFill="1" applyBorder="1" applyAlignment="1">
      <alignment horizontal="center" vertical="center"/>
    </xf>
    <xf numFmtId="1" fontId="23" fillId="0" borderId="47" xfId="0" applyNumberFormat="1" applyFont="1" applyFill="1" applyBorder="1" applyAlignment="1">
      <alignment horizontal="center" vertical="center"/>
    </xf>
    <xf numFmtId="1" fontId="23" fillId="0" borderId="57" xfId="0" applyNumberFormat="1" applyFont="1" applyFill="1" applyBorder="1" applyAlignment="1">
      <alignment horizontal="center" vertical="center"/>
    </xf>
    <xf numFmtId="0" fontId="23" fillId="0" borderId="46" xfId="0" applyNumberFormat="1" applyFont="1" applyFill="1" applyBorder="1" applyAlignment="1">
      <alignment horizontal="left" wrapText="1" indent="3"/>
    </xf>
    <xf numFmtId="0" fontId="23" fillId="0" borderId="60" xfId="0" applyNumberFormat="1" applyFont="1" applyFill="1" applyBorder="1" applyAlignment="1">
      <alignment horizontal="left" wrapText="1" indent="3"/>
    </xf>
    <xf numFmtId="0" fontId="23" fillId="0" borderId="48" xfId="0" applyNumberFormat="1" applyFont="1" applyFill="1" applyBorder="1" applyAlignment="1">
      <alignment horizontal="left" wrapText="1" indent="3"/>
    </xf>
    <xf numFmtId="0" fontId="23" fillId="0" borderId="46" xfId="0" applyNumberFormat="1" applyFont="1" applyFill="1" applyBorder="1" applyAlignment="1">
      <alignment horizontal="left" wrapText="1" indent="4"/>
    </xf>
    <xf numFmtId="0" fontId="23" fillId="0" borderId="60" xfId="0" applyNumberFormat="1" applyFont="1" applyFill="1" applyBorder="1" applyAlignment="1">
      <alignment horizontal="left" wrapText="1" indent="4"/>
    </xf>
    <xf numFmtId="0" fontId="23" fillId="0" borderId="48" xfId="0" applyNumberFormat="1" applyFont="1" applyFill="1" applyBorder="1" applyAlignment="1">
      <alignment horizontal="left" wrapText="1" indent="4"/>
    </xf>
    <xf numFmtId="3" fontId="23" fillId="0" borderId="43" xfId="0" applyNumberFormat="1" applyFont="1" applyBorder="1" applyAlignment="1">
      <alignment horizontal="center" vertical="center" wrapText="1" shrinkToFit="1"/>
    </xf>
    <xf numFmtId="3" fontId="23" fillId="0" borderId="47" xfId="0" applyNumberFormat="1" applyFont="1" applyBorder="1" applyAlignment="1">
      <alignment horizontal="center" vertical="center" wrapText="1" shrinkToFit="1"/>
    </xf>
    <xf numFmtId="3" fontId="23" fillId="0" borderId="57" xfId="0" applyNumberFormat="1" applyFont="1" applyBorder="1" applyAlignment="1">
      <alignment horizontal="center" vertical="center" wrapText="1" shrinkToFit="1"/>
    </xf>
    <xf numFmtId="0" fontId="23" fillId="0" borderId="46" xfId="0" applyNumberFormat="1" applyFont="1" applyBorder="1" applyAlignment="1">
      <alignment horizontal="left" wrapText="1" indent="1"/>
    </xf>
    <xf numFmtId="0" fontId="23" fillId="0" borderId="60" xfId="0" applyNumberFormat="1" applyFont="1" applyBorder="1" applyAlignment="1">
      <alignment horizontal="left" wrapText="1" indent="1"/>
    </xf>
    <xf numFmtId="0" fontId="23" fillId="0" borderId="48" xfId="0" applyNumberFormat="1" applyFont="1" applyBorder="1" applyAlignment="1">
      <alignment horizontal="left" wrapText="1" indent="1"/>
    </xf>
    <xf numFmtId="0" fontId="23" fillId="0" borderId="43" xfId="0" applyNumberFormat="1" applyFont="1" applyBorder="1" applyAlignment="1">
      <alignment horizontal="center" vertical="center"/>
    </xf>
    <xf numFmtId="0" fontId="23" fillId="0" borderId="47" xfId="0" applyNumberFormat="1" applyFont="1" applyBorder="1" applyAlignment="1">
      <alignment horizontal="center" vertical="center"/>
    </xf>
    <xf numFmtId="0" fontId="23" fillId="0" borderId="57" xfId="0" applyNumberFormat="1" applyFont="1" applyBorder="1" applyAlignment="1">
      <alignment horizontal="center" vertical="center"/>
    </xf>
    <xf numFmtId="49" fontId="23" fillId="0" borderId="43" xfId="0" applyNumberFormat="1" applyFont="1" applyBorder="1" applyAlignment="1">
      <alignment horizontal="center" vertical="center"/>
    </xf>
    <xf numFmtId="49" fontId="23" fillId="0" borderId="47" xfId="0" applyNumberFormat="1" applyFont="1" applyBorder="1" applyAlignment="1">
      <alignment horizontal="center" vertical="center"/>
    </xf>
    <xf numFmtId="49" fontId="23" fillId="0" borderId="57" xfId="0" applyNumberFormat="1" applyFont="1" applyBorder="1" applyAlignment="1">
      <alignment horizontal="center" vertical="center"/>
    </xf>
    <xf numFmtId="0" fontId="23" fillId="0" borderId="46" xfId="0" applyNumberFormat="1" applyFont="1" applyBorder="1" applyAlignment="1">
      <alignment horizontal="left" wrapText="1"/>
    </xf>
    <xf numFmtId="0" fontId="23" fillId="0" borderId="60" xfId="0" applyNumberFormat="1" applyFont="1" applyBorder="1" applyAlignment="1">
      <alignment horizontal="left" wrapText="1"/>
    </xf>
    <xf numFmtId="0" fontId="23" fillId="0" borderId="48" xfId="0" applyNumberFormat="1" applyFont="1" applyBorder="1" applyAlignment="1">
      <alignment horizontal="left" wrapText="1"/>
    </xf>
    <xf numFmtId="49" fontId="23" fillId="0" borderId="60" xfId="0" applyNumberFormat="1" applyFont="1" applyBorder="1" applyAlignment="1">
      <alignment horizontal="left" wrapText="1"/>
    </xf>
    <xf numFmtId="0" fontId="32" fillId="0" borderId="0" xfId="0" applyNumberFormat="1" applyFont="1" applyBorder="1" applyAlignment="1">
      <alignment horizontal="center"/>
    </xf>
    <xf numFmtId="49" fontId="23" fillId="0" borderId="13" xfId="0" applyNumberFormat="1" applyFont="1" applyBorder="1" applyAlignment="1">
      <alignment horizontal="left" wrapText="1"/>
    </xf>
    <xf numFmtId="49" fontId="1" fillId="0" borderId="0" xfId="0" applyNumberFormat="1" applyFont="1" applyFill="1" applyAlignment="1">
      <alignment vertical="top"/>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стр.1_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l-server\&#1086;&#1073;&#1097;&#1072;&#1103;\&#1056;&#1072;&#1073;&#1086;&#1095;&#1072;&#1103;\&#1096;&#1072;&#1073;&#1083;&#1086;&#1085;&#1099;\OREP.SZPR.2013.CZ%201%20&#1087;&#1086;&#1083;&#1091;&#1075;&#1086;&#1076;&#1080;&#1077;(v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l-server\&#1086;&#1073;&#1097;&#1072;&#1103;\Users\karmanovif\AppData\Local\Microsoft\Windows\Temporary%20Internet%20Files\Content.Outlook\WSFQFBWG\&#1050;&#1086;&#1087;&#1080;&#1103;%20&#1043;&#1050;&#1058;%20&#1076;&#1086;&#1093;&#1086;&#1076;%20&#1080;%20&#1088;&#1072;&#1089;&#1093;&#1086;&#1076;&#1099;%20&#1087;&#1086;%20&#1092;2%201%203%20%20&#1085;&#1072;&#1087;&#1088;&#1072;&#1074;&#1083;&#1077;&#1085;&#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Справочник"/>
      <sheetName val="Приложение 1"/>
      <sheetName val="Приложение 2"/>
      <sheetName val="Комментарии"/>
      <sheetName val="Проверка"/>
      <sheetName val="et_union"/>
      <sheetName val="modDblClick"/>
      <sheetName val="modUpdTemplMain"/>
      <sheetName val="AllSheetsInThisWorkbook"/>
      <sheetName val="TEHSHEET"/>
      <sheetName val="REESTR_ORG"/>
      <sheetName val="REESTR_FILTERED"/>
      <sheetName val="modHyp"/>
      <sheetName val="modChange"/>
      <sheetName val="modCheck"/>
      <sheetName val="modCommandButton"/>
      <sheetName val="modReestr"/>
      <sheetName val="modClassifierValidate"/>
      <sheetName val="modInfo"/>
      <sheetName val="modfrmReestr"/>
    </sheetNames>
    <sheetDataSet>
      <sheetData sheetId="4">
        <row r="13">
          <cell r="F13" t="str">
            <v>2013</v>
          </cell>
        </row>
        <row r="14">
          <cell r="F14" t="str">
            <v>I полугодие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4 1кв 1.3 "/>
      <sheetName val="2014 1кв 1.6 "/>
      <sheetName val="2013 1.3"/>
      <sheetName val="2013 1.6"/>
      <sheetName val="2014 1кв 1.3  (2)"/>
      <sheetName val="2014 1кв 1.6  (2)"/>
      <sheetName val="2013 1.3 (2)"/>
      <sheetName val="2013 1.6 (2)"/>
    </sheetNames>
    <sheetDataSet>
      <sheetData sheetId="2">
        <row r="34">
          <cell r="CF34">
            <v>4731.48</v>
          </cell>
          <cell r="DL34">
            <v>24097.52</v>
          </cell>
          <cell r="FD34">
            <v>2580.53</v>
          </cell>
          <cell r="GJ34">
            <v>14414.47</v>
          </cell>
        </row>
        <row r="36">
          <cell r="BD36">
            <v>30093</v>
          </cell>
          <cell r="BR36">
            <v>30093</v>
          </cell>
          <cell r="CF36">
            <v>27787</v>
          </cell>
          <cell r="CV36">
            <v>0</v>
          </cell>
          <cell r="DL36">
            <v>2306.000000000001</v>
          </cell>
          <cell r="EB36">
            <v>98154</v>
          </cell>
          <cell r="EP36">
            <v>98154</v>
          </cell>
          <cell r="FD36">
            <v>51957.215719365995</v>
          </cell>
          <cell r="FT36">
            <v>0</v>
          </cell>
          <cell r="GJ36">
            <v>46196.784280634005</v>
          </cell>
        </row>
      </sheetData>
      <sheetData sheetId="7">
        <row r="82">
          <cell r="BK82">
            <v>297604.39999999997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p_elektro@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view="pageBreakPreview" zoomScale="115" zoomScaleSheetLayoutView="115" workbookViewId="0" topLeftCell="A1">
      <selection activeCell="O9" sqref="O9"/>
    </sheetView>
  </sheetViews>
  <sheetFormatPr defaultColWidth="9.125" defaultRowHeight="12.75"/>
  <cols>
    <col min="1" max="4" width="1.625" style="19" customWidth="1"/>
    <col min="5" max="5" width="11.375" style="19" bestFit="1" customWidth="1"/>
    <col min="6" max="6" width="11.50390625" style="19" customWidth="1"/>
    <col min="7" max="9" width="9.125" style="19" customWidth="1"/>
    <col min="10" max="10" width="10.375" style="19" customWidth="1"/>
    <col min="11" max="11" width="9.125" style="19" customWidth="1"/>
    <col min="12" max="12" width="11.625" style="19" customWidth="1"/>
    <col min="13" max="16384" width="9.125" style="19" customWidth="1"/>
  </cols>
  <sheetData>
    <row r="1" ht="12.75">
      <c r="J1" s="19" t="s">
        <v>581</v>
      </c>
    </row>
    <row r="2" spans="10:12" ht="45" customHeight="1">
      <c r="J2" s="239" t="s">
        <v>587</v>
      </c>
      <c r="K2" s="239"/>
      <c r="L2" s="239"/>
    </row>
    <row r="3" spans="10:12" ht="28.5" customHeight="1">
      <c r="J3" s="242" t="s">
        <v>588</v>
      </c>
      <c r="K3" s="242"/>
      <c r="L3" s="242"/>
    </row>
    <row r="4" ht="8.25" customHeight="1">
      <c r="M4" s="181"/>
    </row>
    <row r="5" spans="12:13" ht="12.75">
      <c r="L5" s="187" t="s">
        <v>589</v>
      </c>
      <c r="M5" s="181"/>
    </row>
    <row r="6" spans="12:13" ht="12.75">
      <c r="L6" s="187"/>
      <c r="M6" s="181"/>
    </row>
    <row r="7" ht="12.75">
      <c r="M7" s="181"/>
    </row>
    <row r="8" spans="1:13" ht="16.5">
      <c r="A8" s="243" t="s">
        <v>582</v>
      </c>
      <c r="B8" s="243"/>
      <c r="C8" s="243"/>
      <c r="D8" s="243"/>
      <c r="E8" s="243"/>
      <c r="F8" s="243"/>
      <c r="G8" s="243"/>
      <c r="H8" s="243"/>
      <c r="I8" s="243"/>
      <c r="J8" s="243"/>
      <c r="K8" s="243"/>
      <c r="L8" s="243"/>
      <c r="M8" s="182"/>
    </row>
    <row r="9" spans="1:13" ht="16.5">
      <c r="A9" s="243" t="s">
        <v>583</v>
      </c>
      <c r="B9" s="243"/>
      <c r="C9" s="243"/>
      <c r="D9" s="243"/>
      <c r="E9" s="243"/>
      <c r="F9" s="243"/>
      <c r="G9" s="243"/>
      <c r="H9" s="243"/>
      <c r="I9" s="243"/>
      <c r="J9" s="243"/>
      <c r="K9" s="243"/>
      <c r="L9" s="243"/>
      <c r="M9" s="182"/>
    </row>
    <row r="10" spans="1:13" ht="16.5">
      <c r="A10" s="240"/>
      <c r="B10" s="240"/>
      <c r="C10" s="240"/>
      <c r="D10" s="240"/>
      <c r="E10" s="240"/>
      <c r="F10" s="240"/>
      <c r="G10" s="240"/>
      <c r="H10" s="240"/>
      <c r="I10" s="240"/>
      <c r="J10" s="240"/>
      <c r="K10" s="240"/>
      <c r="L10" s="240"/>
      <c r="M10" s="182"/>
    </row>
    <row r="11" spans="2:13" ht="16.5">
      <c r="B11" s="184"/>
      <c r="C11" s="184" t="s">
        <v>584</v>
      </c>
      <c r="D11" s="184"/>
      <c r="E11" s="184"/>
      <c r="F11" s="184"/>
      <c r="H11" s="244" t="s">
        <v>604</v>
      </c>
      <c r="I11" s="244"/>
      <c r="J11" s="244"/>
      <c r="K11" s="184" t="s">
        <v>605</v>
      </c>
      <c r="M11" s="183"/>
    </row>
    <row r="12" spans="1:10" ht="12.75">
      <c r="A12" s="186"/>
      <c r="B12" s="186"/>
      <c r="C12" s="186"/>
      <c r="D12" s="186"/>
      <c r="E12" s="186"/>
      <c r="H12" s="241" t="s">
        <v>585</v>
      </c>
      <c r="I12" s="241"/>
      <c r="J12" s="241"/>
    </row>
    <row r="13" spans="1:10" ht="8.25" customHeight="1">
      <c r="A13" s="186"/>
      <c r="B13" s="186"/>
      <c r="C13" s="186"/>
      <c r="D13" s="186"/>
      <c r="E13" s="186"/>
      <c r="G13" s="188"/>
      <c r="H13" s="188"/>
      <c r="I13" s="188"/>
      <c r="J13" s="188"/>
    </row>
    <row r="14" spans="1:12" ht="15">
      <c r="A14" s="238" t="s">
        <v>592</v>
      </c>
      <c r="B14" s="238"/>
      <c r="C14" s="238"/>
      <c r="D14" s="238"/>
      <c r="E14" s="238"/>
      <c r="F14" s="238"/>
      <c r="G14" s="238"/>
      <c r="H14" s="238"/>
      <c r="I14" s="238"/>
      <c r="J14" s="238"/>
      <c r="K14" s="238"/>
      <c r="L14" s="238"/>
    </row>
    <row r="15" spans="1:12" ht="12.75">
      <c r="A15" s="241" t="s">
        <v>586</v>
      </c>
      <c r="B15" s="241"/>
      <c r="C15" s="241"/>
      <c r="D15" s="241"/>
      <c r="E15" s="241"/>
      <c r="F15" s="241"/>
      <c r="G15" s="241"/>
      <c r="H15" s="241"/>
      <c r="I15" s="241"/>
      <c r="J15" s="241"/>
      <c r="K15" s="241"/>
      <c r="L15" s="241"/>
    </row>
    <row r="16" spans="1:5" ht="8.25" customHeight="1">
      <c r="A16" s="185"/>
      <c r="B16" s="185"/>
      <c r="C16" s="185"/>
      <c r="D16" s="185"/>
      <c r="E16" s="185"/>
    </row>
    <row r="17" spans="1:12" ht="15">
      <c r="A17" s="238" t="s">
        <v>593</v>
      </c>
      <c r="B17" s="238"/>
      <c r="C17" s="238"/>
      <c r="D17" s="238"/>
      <c r="E17" s="238"/>
      <c r="F17" s="238"/>
      <c r="G17" s="238"/>
      <c r="H17" s="238"/>
      <c r="I17" s="238"/>
      <c r="J17" s="238"/>
      <c r="K17" s="238"/>
      <c r="L17" s="238"/>
    </row>
    <row r="18" spans="1:5" ht="15">
      <c r="A18" s="185"/>
      <c r="B18" s="185"/>
      <c r="C18" s="185"/>
      <c r="D18" s="185"/>
      <c r="E18" s="185"/>
    </row>
    <row r="19" spans="1:4" ht="15">
      <c r="A19" s="185"/>
      <c r="C19" s="185"/>
      <c r="D19" s="185"/>
    </row>
    <row r="20" spans="1:4" ht="15">
      <c r="A20" s="183"/>
      <c r="B20" s="185"/>
      <c r="C20" s="185"/>
      <c r="D20" s="185"/>
    </row>
    <row r="21" spans="1:5" ht="15">
      <c r="A21" s="185"/>
      <c r="B21" s="185"/>
      <c r="C21" s="185"/>
      <c r="D21" s="185"/>
      <c r="E21" s="185"/>
    </row>
    <row r="22" spans="1:4" ht="15">
      <c r="A22" s="185"/>
      <c r="B22" s="185"/>
      <c r="C22" s="185"/>
      <c r="D22" s="185"/>
    </row>
    <row r="23" spans="1:4" ht="15">
      <c r="A23" s="185"/>
      <c r="B23" s="185"/>
      <c r="C23" s="185"/>
      <c r="D23" s="185"/>
    </row>
    <row r="24" spans="1:5" ht="15">
      <c r="A24" s="185"/>
      <c r="B24" s="185"/>
      <c r="C24" s="185"/>
      <c r="D24" s="185"/>
      <c r="E24" s="185"/>
    </row>
    <row r="25" spans="1:3" ht="15">
      <c r="A25" s="183"/>
      <c r="B25" s="183"/>
      <c r="C25" s="185"/>
    </row>
    <row r="26" spans="1:5" ht="15">
      <c r="A26" s="185"/>
      <c r="B26" s="185"/>
      <c r="C26" s="185"/>
      <c r="D26" s="185"/>
      <c r="E26" s="185"/>
    </row>
    <row r="27" spans="1:4" ht="15">
      <c r="A27" s="183"/>
      <c r="C27" s="185"/>
      <c r="D27" s="185"/>
    </row>
    <row r="28" spans="1:5" ht="15">
      <c r="A28" s="185"/>
      <c r="B28" s="185"/>
      <c r="C28" s="185"/>
      <c r="D28" s="185"/>
      <c r="E28" s="185"/>
    </row>
    <row r="29" spans="1:4" ht="15">
      <c r="A29" s="185"/>
      <c r="B29" s="185"/>
      <c r="C29" s="185"/>
      <c r="D29" s="185"/>
    </row>
  </sheetData>
  <sheetProtection/>
  <mergeCells count="10">
    <mergeCell ref="A17:L17"/>
    <mergeCell ref="J2:L2"/>
    <mergeCell ref="A10:L10"/>
    <mergeCell ref="A15:L15"/>
    <mergeCell ref="J3:L3"/>
    <mergeCell ref="A8:L8"/>
    <mergeCell ref="A14:L14"/>
    <mergeCell ref="A9:L9"/>
    <mergeCell ref="H11:J11"/>
    <mergeCell ref="H12:J12"/>
  </mergeCells>
  <printOptions/>
  <pageMargins left="0.7" right="0.7" top="0.75" bottom="0.75" header="0.3" footer="0.3"/>
  <pageSetup fitToHeight="1" fitToWidth="1" horizontalDpi="600" verticalDpi="600" orientation="portrait" paperSize="9" r:id="rId1"/>
  <headerFooter>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H25"/>
  <sheetViews>
    <sheetView view="pageBreakPreview" zoomScale="115" zoomScaleSheetLayoutView="115" workbookViewId="0" topLeftCell="A7">
      <selection activeCell="S29" sqref="S29"/>
    </sheetView>
  </sheetViews>
  <sheetFormatPr defaultColWidth="9.125" defaultRowHeight="12.75"/>
  <cols>
    <col min="1" max="1" width="5.875" style="19" customWidth="1"/>
    <col min="2" max="12" width="1.625" style="19" customWidth="1"/>
    <col min="13" max="13" width="1.4921875" style="19" customWidth="1"/>
    <col min="14" max="22" width="1.625" style="19" customWidth="1"/>
    <col min="23" max="23" width="11.375" style="19" bestFit="1" customWidth="1"/>
    <col min="24" max="16384" width="9.125" style="19" customWidth="1"/>
  </cols>
  <sheetData>
    <row r="1" ht="12.75">
      <c r="AE1" s="19" t="s">
        <v>568</v>
      </c>
    </row>
    <row r="2" spans="31:33" ht="39" customHeight="1">
      <c r="AE2" s="239" t="s">
        <v>569</v>
      </c>
      <c r="AF2" s="239"/>
      <c r="AG2" s="239"/>
    </row>
    <row r="3" ht="12.75">
      <c r="AH3" s="181"/>
    </row>
    <row r="4" ht="12.75">
      <c r="AH4" s="181"/>
    </row>
    <row r="5" ht="12.75">
      <c r="AH5" s="181"/>
    </row>
    <row r="6" spans="1:34" ht="16.5">
      <c r="A6" s="240" t="s">
        <v>570</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182"/>
    </row>
    <row r="7" spans="1:34" ht="16.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row>
    <row r="8" ht="15">
      <c r="AH8" s="183"/>
    </row>
    <row r="9" spans="1:34" ht="15">
      <c r="A9" s="246" t="s">
        <v>571</v>
      </c>
      <c r="B9" s="246"/>
      <c r="C9" s="246"/>
      <c r="D9" s="246"/>
      <c r="E9" s="246"/>
      <c r="F9" s="246"/>
      <c r="G9" s="246"/>
      <c r="H9" s="246"/>
      <c r="I9" s="246"/>
      <c r="J9" s="246"/>
      <c r="K9" s="246"/>
      <c r="L9" s="183"/>
      <c r="M9" s="185" t="s">
        <v>592</v>
      </c>
      <c r="N9" s="183"/>
      <c r="O9" s="183"/>
      <c r="P9" s="183"/>
      <c r="Q9" s="183"/>
      <c r="R9" s="183"/>
      <c r="S9" s="185"/>
      <c r="T9" s="185"/>
      <c r="V9" s="185"/>
      <c r="AH9" s="183"/>
    </row>
    <row r="10" spans="1:23" ht="12.75">
      <c r="A10" s="186"/>
      <c r="B10" s="186"/>
      <c r="C10" s="186"/>
      <c r="D10" s="186"/>
      <c r="E10" s="186"/>
      <c r="F10" s="186"/>
      <c r="G10" s="186"/>
      <c r="H10" s="186"/>
      <c r="I10" s="186"/>
      <c r="J10" s="186"/>
      <c r="K10" s="186"/>
      <c r="L10" s="186"/>
      <c r="M10" s="186"/>
      <c r="N10" s="186"/>
      <c r="O10" s="186"/>
      <c r="P10" s="186"/>
      <c r="Q10" s="186"/>
      <c r="R10" s="186"/>
      <c r="S10" s="186"/>
      <c r="T10" s="186"/>
      <c r="U10" s="186"/>
      <c r="V10" s="186"/>
      <c r="W10" s="186"/>
    </row>
    <row r="11" spans="1:22" ht="15">
      <c r="A11" s="246" t="s">
        <v>572</v>
      </c>
      <c r="B11" s="246"/>
      <c r="C11" s="246"/>
      <c r="D11" s="246"/>
      <c r="E11" s="246"/>
      <c r="F11" s="246"/>
      <c r="G11" s="246"/>
      <c r="H11" s="246"/>
      <c r="I11" s="246"/>
      <c r="J11" s="246"/>
      <c r="K11" s="246"/>
      <c r="L11" s="246"/>
      <c r="M11" s="246"/>
      <c r="N11" s="246"/>
      <c r="O11" s="183"/>
      <c r="P11" s="185" t="s">
        <v>594</v>
      </c>
      <c r="Q11" s="183"/>
      <c r="R11" s="183"/>
      <c r="S11" s="183"/>
      <c r="T11" s="183"/>
      <c r="U11" s="183"/>
      <c r="V11" s="185"/>
    </row>
    <row r="12" spans="1:23" ht="15">
      <c r="A12" s="185"/>
      <c r="B12" s="185"/>
      <c r="C12" s="185"/>
      <c r="D12" s="185"/>
      <c r="E12" s="185"/>
      <c r="F12" s="185"/>
      <c r="G12" s="185"/>
      <c r="H12" s="185"/>
      <c r="I12" s="185"/>
      <c r="J12" s="185"/>
      <c r="K12" s="185"/>
      <c r="L12" s="185"/>
      <c r="M12" s="185"/>
      <c r="N12" s="185"/>
      <c r="O12" s="185"/>
      <c r="P12" s="185"/>
      <c r="Q12" s="185"/>
      <c r="R12" s="185"/>
      <c r="S12" s="185"/>
      <c r="T12" s="185"/>
      <c r="U12" s="185"/>
      <c r="V12" s="185"/>
      <c r="W12" s="185"/>
    </row>
    <row r="13" spans="1:22" ht="15">
      <c r="A13" s="246" t="s">
        <v>573</v>
      </c>
      <c r="B13" s="246"/>
      <c r="C13" s="246"/>
      <c r="D13" s="246"/>
      <c r="E13" s="246"/>
      <c r="F13" s="246"/>
      <c r="G13" s="246"/>
      <c r="H13" s="246"/>
      <c r="I13" s="246"/>
      <c r="J13" s="183"/>
      <c r="K13" s="185" t="s">
        <v>630</v>
      </c>
      <c r="L13" s="183"/>
      <c r="M13" s="183"/>
      <c r="N13" s="183"/>
      <c r="O13" s="183"/>
      <c r="P13" s="183"/>
      <c r="Q13" s="183"/>
      <c r="R13" s="185"/>
      <c r="T13" s="185"/>
      <c r="U13" s="185"/>
      <c r="V13" s="185"/>
    </row>
    <row r="14" spans="1:23" ht="15">
      <c r="A14" s="185"/>
      <c r="B14" s="185"/>
      <c r="C14" s="185"/>
      <c r="D14" s="185"/>
      <c r="E14" s="185"/>
      <c r="F14" s="185"/>
      <c r="G14" s="185"/>
      <c r="H14" s="185"/>
      <c r="I14" s="185"/>
      <c r="J14" s="185"/>
      <c r="K14" s="185"/>
      <c r="L14" s="185"/>
      <c r="M14" s="185"/>
      <c r="N14" s="185"/>
      <c r="O14" s="185"/>
      <c r="P14" s="185"/>
      <c r="Q14" s="185"/>
      <c r="R14" s="185"/>
      <c r="S14" s="185"/>
      <c r="T14" s="185"/>
      <c r="U14" s="185"/>
      <c r="V14" s="185"/>
      <c r="W14" s="185"/>
    </row>
    <row r="15" spans="1:22" ht="15">
      <c r="A15" s="246" t="s">
        <v>574</v>
      </c>
      <c r="B15" s="246"/>
      <c r="C15" s="246"/>
      <c r="D15" s="246"/>
      <c r="E15" s="246"/>
      <c r="F15" s="246"/>
      <c r="G15" s="246"/>
      <c r="H15" s="246"/>
      <c r="I15" s="246"/>
      <c r="J15" s="183"/>
      <c r="K15" s="185" t="s">
        <v>630</v>
      </c>
      <c r="L15" s="183"/>
      <c r="M15" s="183"/>
      <c r="N15" s="183"/>
      <c r="O15" s="183"/>
      <c r="P15" s="183"/>
      <c r="Q15" s="183"/>
      <c r="R15" s="185"/>
      <c r="T15" s="185"/>
      <c r="U15" s="185"/>
      <c r="V15" s="185"/>
    </row>
    <row r="16" spans="1:22" ht="15">
      <c r="A16" s="185" t="s">
        <v>575</v>
      </c>
      <c r="B16" s="185"/>
      <c r="C16" s="245">
        <v>278130725</v>
      </c>
      <c r="D16" s="245"/>
      <c r="E16" s="245"/>
      <c r="F16" s="245"/>
      <c r="G16" s="245"/>
      <c r="H16" s="245"/>
      <c r="I16" s="245"/>
      <c r="J16" s="183"/>
      <c r="K16" s="183"/>
      <c r="L16" s="183"/>
      <c r="M16" s="183"/>
      <c r="N16" s="183"/>
      <c r="O16" s="183"/>
      <c r="P16" s="183"/>
      <c r="Q16" s="183"/>
      <c r="R16" s="183"/>
      <c r="S16" s="185"/>
      <c r="T16" s="185"/>
      <c r="U16" s="185"/>
      <c r="V16" s="185"/>
    </row>
    <row r="17" spans="1:23" ht="15">
      <c r="A17" s="185"/>
      <c r="B17" s="185"/>
      <c r="C17" s="185"/>
      <c r="D17" s="185"/>
      <c r="E17" s="185"/>
      <c r="F17" s="185"/>
      <c r="G17" s="185"/>
      <c r="H17" s="185"/>
      <c r="I17" s="185"/>
      <c r="J17" s="185"/>
      <c r="K17" s="185"/>
      <c r="L17" s="185"/>
      <c r="M17" s="185"/>
      <c r="N17" s="185"/>
      <c r="O17" s="185"/>
      <c r="P17" s="185"/>
      <c r="Q17" s="185"/>
      <c r="R17" s="185"/>
      <c r="S17" s="185"/>
      <c r="T17" s="185"/>
      <c r="U17" s="185"/>
      <c r="V17" s="185"/>
      <c r="W17" s="185"/>
    </row>
    <row r="18" spans="1:22" ht="15">
      <c r="A18" s="185" t="s">
        <v>576</v>
      </c>
      <c r="B18" s="185"/>
      <c r="C18" s="245">
        <v>27801001</v>
      </c>
      <c r="D18" s="245"/>
      <c r="E18" s="245"/>
      <c r="F18" s="245"/>
      <c r="G18" s="245"/>
      <c r="H18" s="245"/>
      <c r="I18" s="183"/>
      <c r="J18" s="183"/>
      <c r="K18" s="183"/>
      <c r="L18" s="183"/>
      <c r="M18" s="183"/>
      <c r="N18" s="183"/>
      <c r="O18" s="183"/>
      <c r="P18" s="183"/>
      <c r="Q18" s="185"/>
      <c r="R18" s="185"/>
      <c r="S18" s="185"/>
      <c r="T18" s="185"/>
      <c r="U18" s="185"/>
      <c r="V18" s="185"/>
    </row>
    <row r="19" spans="1:22" ht="15">
      <c r="A19" s="246" t="s">
        <v>577</v>
      </c>
      <c r="B19" s="246"/>
      <c r="D19" s="185" t="s">
        <v>595</v>
      </c>
      <c r="E19" s="185"/>
      <c r="F19" s="185"/>
      <c r="G19" s="185"/>
      <c r="H19" s="185"/>
      <c r="I19" s="185"/>
      <c r="J19" s="185"/>
      <c r="K19" s="185"/>
      <c r="L19" s="185"/>
      <c r="M19" s="185"/>
      <c r="N19" s="185"/>
      <c r="O19" s="185"/>
      <c r="P19" s="185"/>
      <c r="Q19" s="185"/>
      <c r="R19" s="185"/>
      <c r="S19" s="185"/>
      <c r="T19" s="185"/>
      <c r="U19" s="185"/>
      <c r="V19" s="185"/>
    </row>
    <row r="20" spans="1:23" ht="15">
      <c r="A20" s="185"/>
      <c r="B20" s="185"/>
      <c r="C20" s="185"/>
      <c r="D20" s="185"/>
      <c r="E20" s="185"/>
      <c r="F20" s="185"/>
      <c r="G20" s="185"/>
      <c r="H20" s="185"/>
      <c r="I20" s="185"/>
      <c r="J20" s="185"/>
      <c r="K20" s="185"/>
      <c r="L20" s="185"/>
      <c r="M20" s="185"/>
      <c r="N20" s="185"/>
      <c r="O20" s="185"/>
      <c r="P20" s="185"/>
      <c r="Q20" s="185"/>
      <c r="R20" s="185"/>
      <c r="S20" s="185"/>
      <c r="T20" s="185"/>
      <c r="U20" s="185"/>
      <c r="V20" s="185"/>
      <c r="W20" s="185"/>
    </row>
    <row r="21" spans="1:21" ht="15">
      <c r="A21" s="245" t="s">
        <v>578</v>
      </c>
      <c r="B21" s="245"/>
      <c r="C21" s="245"/>
      <c r="D21" s="245"/>
      <c r="E21" s="245"/>
      <c r="F21" s="245"/>
      <c r="G21" s="245"/>
      <c r="H21" s="245"/>
      <c r="I21" s="245"/>
      <c r="J21" s="245"/>
      <c r="K21" s="245"/>
      <c r="L21" s="245"/>
      <c r="M21" s="245"/>
      <c r="N21" s="183"/>
      <c r="O21" s="189" t="s">
        <v>596</v>
      </c>
      <c r="P21" s="183"/>
      <c r="Q21" s="183"/>
      <c r="R21" s="183"/>
      <c r="S21" s="183"/>
      <c r="T21" s="185"/>
      <c r="U21" s="185"/>
    </row>
    <row r="22" spans="1:23" ht="15">
      <c r="A22" s="185"/>
      <c r="B22" s="185"/>
      <c r="C22" s="185"/>
      <c r="D22" s="185"/>
      <c r="E22" s="185"/>
      <c r="F22" s="185"/>
      <c r="G22" s="185"/>
      <c r="H22" s="185"/>
      <c r="I22" s="185"/>
      <c r="J22" s="185"/>
      <c r="K22" s="185"/>
      <c r="L22" s="185"/>
      <c r="M22" s="185"/>
      <c r="N22" s="185"/>
      <c r="O22" s="185"/>
      <c r="P22" s="185"/>
      <c r="Q22" s="185"/>
      <c r="R22" s="185"/>
      <c r="S22" s="185"/>
      <c r="T22" s="185"/>
      <c r="U22" s="185"/>
      <c r="V22" s="185"/>
      <c r="W22" s="185"/>
    </row>
    <row r="23" spans="1:22" ht="15">
      <c r="A23" s="246" t="s">
        <v>579</v>
      </c>
      <c r="B23" s="246"/>
      <c r="C23" s="246"/>
      <c r="D23" s="246"/>
      <c r="E23" s="246"/>
      <c r="F23" s="246"/>
      <c r="G23" s="246"/>
      <c r="H23" s="246"/>
      <c r="I23" s="246"/>
      <c r="J23" s="246"/>
      <c r="K23" s="183"/>
      <c r="L23" s="185" t="s">
        <v>597</v>
      </c>
      <c r="M23" s="183"/>
      <c r="N23" s="183"/>
      <c r="O23" s="183"/>
      <c r="P23" s="183"/>
      <c r="Q23" s="183"/>
      <c r="R23" s="183"/>
      <c r="T23" s="185"/>
      <c r="U23" s="185"/>
      <c r="V23" s="185"/>
    </row>
    <row r="24" spans="1:23" ht="15">
      <c r="A24" s="185"/>
      <c r="B24" s="185"/>
      <c r="C24" s="185"/>
      <c r="D24" s="185"/>
      <c r="E24" s="185"/>
      <c r="F24" s="185"/>
      <c r="G24" s="185"/>
      <c r="H24" s="185"/>
      <c r="I24" s="185"/>
      <c r="J24" s="185"/>
      <c r="K24" s="185"/>
      <c r="L24" s="185"/>
      <c r="M24" s="185"/>
      <c r="N24" s="185"/>
      <c r="O24" s="185"/>
      <c r="P24" s="185"/>
      <c r="Q24" s="185"/>
      <c r="R24" s="185"/>
      <c r="S24" s="185"/>
      <c r="T24" s="185"/>
      <c r="U24" s="185"/>
      <c r="V24" s="185"/>
      <c r="W24" s="185"/>
    </row>
    <row r="25" spans="1:22" ht="15">
      <c r="A25" s="185" t="s">
        <v>580</v>
      </c>
      <c r="B25" s="185"/>
      <c r="C25" s="185" t="s">
        <v>597</v>
      </c>
      <c r="D25" s="185"/>
      <c r="E25" s="185"/>
      <c r="F25" s="185"/>
      <c r="G25" s="185"/>
      <c r="H25" s="185"/>
      <c r="I25" s="185"/>
      <c r="J25" s="185"/>
      <c r="K25" s="185"/>
      <c r="L25" s="185"/>
      <c r="M25" s="185"/>
      <c r="N25" s="185"/>
      <c r="O25" s="185"/>
      <c r="P25" s="185"/>
      <c r="Q25" s="185"/>
      <c r="R25" s="185"/>
      <c r="S25" s="185"/>
      <c r="T25" s="185"/>
      <c r="U25" s="185"/>
      <c r="V25" s="185"/>
    </row>
  </sheetData>
  <sheetProtection/>
  <mergeCells count="11">
    <mergeCell ref="C18:H18"/>
    <mergeCell ref="A21:M21"/>
    <mergeCell ref="A23:J23"/>
    <mergeCell ref="A9:K9"/>
    <mergeCell ref="A11:N11"/>
    <mergeCell ref="A13:I13"/>
    <mergeCell ref="AE2:AG2"/>
    <mergeCell ref="A6:AG6"/>
    <mergeCell ref="A19:B19"/>
    <mergeCell ref="A15:I15"/>
    <mergeCell ref="C16:I16"/>
  </mergeCells>
  <hyperlinks>
    <hyperlink ref="O21" r:id="rId1" display="gip_elektro@mail.ru"/>
  </hyperlinks>
  <printOptions/>
  <pageMargins left="0.7" right="0.7" top="0.75" bottom="0.75" header="0.3" footer="0.3"/>
  <pageSetup fitToHeight="1" fitToWidth="1" horizontalDpi="600" verticalDpi="600" orientation="landscape" paperSize="9" scale="93" r:id="rId2"/>
  <headerFooter>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tabSelected="1" view="pageBreakPreview" zoomScale="75" zoomScaleSheetLayoutView="75" zoomScalePageLayoutView="0" workbookViewId="0" topLeftCell="B1">
      <selection activeCell="D11" sqref="D11"/>
    </sheetView>
  </sheetViews>
  <sheetFormatPr defaultColWidth="9.125" defaultRowHeight="12.75"/>
  <cols>
    <col min="1" max="1" width="6.50390625" style="205" customWidth="1"/>
    <col min="2" max="2" width="31.00390625" style="205" customWidth="1"/>
    <col min="3" max="3" width="12.375" style="205" customWidth="1"/>
    <col min="4" max="4" width="31.625" style="205" customWidth="1"/>
    <col min="5" max="5" width="28.375" style="205" customWidth="1"/>
    <col min="6" max="10" width="28.50390625" style="205" customWidth="1"/>
    <col min="11" max="16384" width="9.125" style="205" customWidth="1"/>
  </cols>
  <sheetData>
    <row r="1" spans="6:10" ht="54" customHeight="1">
      <c r="F1" s="206"/>
      <c r="G1" s="206"/>
      <c r="H1" s="206"/>
      <c r="I1" s="206"/>
      <c r="J1" s="206" t="s">
        <v>54</v>
      </c>
    </row>
    <row r="4" spans="1:6" ht="31.5" customHeight="1">
      <c r="A4" s="247" t="s">
        <v>77</v>
      </c>
      <c r="B4" s="247"/>
      <c r="C4" s="247"/>
      <c r="D4" s="247"/>
      <c r="E4" s="247"/>
      <c r="F4" s="247"/>
    </row>
    <row r="6" ht="21.75" customHeight="1"/>
    <row r="7" spans="1:10" s="192" customFormat="1" ht="33.75">
      <c r="A7" s="207" t="s">
        <v>53</v>
      </c>
      <c r="B7" s="203" t="s">
        <v>0</v>
      </c>
      <c r="C7" s="203" t="s">
        <v>1</v>
      </c>
      <c r="D7" s="203" t="s">
        <v>606</v>
      </c>
      <c r="E7" s="203" t="s">
        <v>607</v>
      </c>
      <c r="F7" s="202" t="s">
        <v>608</v>
      </c>
      <c r="G7" s="202" t="s">
        <v>609</v>
      </c>
      <c r="H7" s="202" t="s">
        <v>610</v>
      </c>
      <c r="I7" s="202" t="s">
        <v>611</v>
      </c>
      <c r="J7" s="204" t="s">
        <v>612</v>
      </c>
    </row>
    <row r="8" spans="1:10" s="199" customFormat="1" ht="30.75">
      <c r="A8" s="191" t="s">
        <v>2</v>
      </c>
      <c r="B8" s="208" t="s">
        <v>3</v>
      </c>
      <c r="C8" s="191"/>
      <c r="D8" s="209"/>
      <c r="E8" s="209"/>
      <c r="F8" s="209"/>
      <c r="G8" s="209"/>
      <c r="H8" s="209"/>
      <c r="I8" s="209"/>
      <c r="J8" s="209"/>
    </row>
    <row r="9" spans="1:10" s="199" customFormat="1" ht="17.25" customHeight="1">
      <c r="A9" s="191" t="s">
        <v>4</v>
      </c>
      <c r="B9" s="208" t="s">
        <v>5</v>
      </c>
      <c r="C9" s="191" t="s">
        <v>6</v>
      </c>
      <c r="D9" s="158">
        <v>233602</v>
      </c>
      <c r="E9" s="158">
        <v>316702.96</v>
      </c>
      <c r="F9" s="158">
        <f>374641.98+70879.41</f>
        <v>445521.39</v>
      </c>
      <c r="G9" s="158">
        <f>379923.86+75839.74</f>
        <v>455763.6</v>
      </c>
      <c r="H9" s="158">
        <f>404555.32+81463.98</f>
        <v>486019.3</v>
      </c>
      <c r="I9" s="158">
        <f>430909.875+87474.37</f>
        <v>518384.245</v>
      </c>
      <c r="J9" s="158">
        <f>457832.77+93815.58</f>
        <v>551648.35</v>
      </c>
    </row>
    <row r="10" spans="1:10" s="199" customFormat="1" ht="17.25" customHeight="1">
      <c r="A10" s="191" t="s">
        <v>7</v>
      </c>
      <c r="B10" s="208" t="s">
        <v>8</v>
      </c>
      <c r="C10" s="191" t="s">
        <v>6</v>
      </c>
      <c r="D10" s="210" t="s">
        <v>617</v>
      </c>
      <c r="E10" s="158" t="s">
        <v>331</v>
      </c>
      <c r="F10" s="158" t="s">
        <v>331</v>
      </c>
      <c r="G10" s="158" t="s">
        <v>331</v>
      </c>
      <c r="H10" s="158" t="s">
        <v>331</v>
      </c>
      <c r="I10" s="158" t="s">
        <v>331</v>
      </c>
      <c r="J10" s="158" t="s">
        <v>331</v>
      </c>
    </row>
    <row r="11" spans="1:11" s="199" customFormat="1" ht="50.25" customHeight="1">
      <c r="A11" s="191" t="s">
        <v>9</v>
      </c>
      <c r="B11" s="208" t="s">
        <v>10</v>
      </c>
      <c r="C11" s="191" t="s">
        <v>6</v>
      </c>
      <c r="D11" s="211">
        <v>76732</v>
      </c>
      <c r="E11" s="177" t="s">
        <v>331</v>
      </c>
      <c r="F11" s="177" t="s">
        <v>331</v>
      </c>
      <c r="G11" s="177" t="s">
        <v>331</v>
      </c>
      <c r="H11" s="177" t="s">
        <v>331</v>
      </c>
      <c r="I11" s="177" t="s">
        <v>331</v>
      </c>
      <c r="J11" s="177" t="s">
        <v>331</v>
      </c>
      <c r="K11" s="449"/>
    </row>
    <row r="12" spans="1:10" s="199" customFormat="1" ht="17.25" customHeight="1">
      <c r="A12" s="191" t="s">
        <v>11</v>
      </c>
      <c r="B12" s="208" t="s">
        <v>12</v>
      </c>
      <c r="C12" s="191" t="s">
        <v>6</v>
      </c>
      <c r="D12" s="212" t="s">
        <v>618</v>
      </c>
      <c r="E12" s="177" t="s">
        <v>331</v>
      </c>
      <c r="F12" s="177" t="s">
        <v>331</v>
      </c>
      <c r="G12" s="177" t="s">
        <v>331</v>
      </c>
      <c r="H12" s="177" t="s">
        <v>331</v>
      </c>
      <c r="I12" s="177" t="s">
        <v>331</v>
      </c>
      <c r="J12" s="177" t="s">
        <v>331</v>
      </c>
    </row>
    <row r="13" spans="1:10" s="199" customFormat="1" ht="30.75" customHeight="1">
      <c r="A13" s="191" t="s">
        <v>13</v>
      </c>
      <c r="B13" s="208" t="s">
        <v>14</v>
      </c>
      <c r="C13" s="191"/>
      <c r="D13" s="177"/>
      <c r="E13" s="177"/>
      <c r="F13" s="177"/>
      <c r="G13" s="177"/>
      <c r="H13" s="177"/>
      <c r="I13" s="177"/>
      <c r="J13" s="177"/>
    </row>
    <row r="14" spans="1:10" s="199" customFormat="1" ht="96" customHeight="1">
      <c r="A14" s="191" t="s">
        <v>15</v>
      </c>
      <c r="B14" s="208" t="s">
        <v>63</v>
      </c>
      <c r="C14" s="191" t="s">
        <v>16</v>
      </c>
      <c r="D14" s="213">
        <f>D10/D9</f>
        <v>0.210105221701869</v>
      </c>
      <c r="E14" s="190" t="s">
        <v>331</v>
      </c>
      <c r="F14" s="190" t="s">
        <v>331</v>
      </c>
      <c r="G14" s="190" t="s">
        <v>331</v>
      </c>
      <c r="H14" s="190" t="s">
        <v>331</v>
      </c>
      <c r="I14" s="190" t="s">
        <v>331</v>
      </c>
      <c r="J14" s="190" t="s">
        <v>331</v>
      </c>
    </row>
    <row r="15" spans="1:10" s="199" customFormat="1" ht="48" customHeight="1">
      <c r="A15" s="191" t="s">
        <v>17</v>
      </c>
      <c r="B15" s="208" t="s">
        <v>62</v>
      </c>
      <c r="C15" s="191"/>
      <c r="D15" s="177"/>
      <c r="E15" s="177"/>
      <c r="F15" s="177"/>
      <c r="G15" s="177"/>
      <c r="H15" s="177"/>
      <c r="I15" s="177"/>
      <c r="J15" s="177"/>
    </row>
    <row r="16" spans="1:10" s="199" customFormat="1" ht="50.25" customHeight="1">
      <c r="A16" s="191" t="s">
        <v>18</v>
      </c>
      <c r="B16" s="208" t="s">
        <v>55</v>
      </c>
      <c r="C16" s="191" t="s">
        <v>19</v>
      </c>
      <c r="D16" s="177" t="s">
        <v>331</v>
      </c>
      <c r="E16" s="177" t="s">
        <v>331</v>
      </c>
      <c r="F16" s="177" t="s">
        <v>331</v>
      </c>
      <c r="G16" s="177" t="s">
        <v>331</v>
      </c>
      <c r="H16" s="177" t="s">
        <v>331</v>
      </c>
      <c r="I16" s="177" t="s">
        <v>331</v>
      </c>
      <c r="J16" s="177" t="s">
        <v>331</v>
      </c>
    </row>
    <row r="17" spans="1:10" s="199" customFormat="1" ht="34.5" customHeight="1">
      <c r="A17" s="191" t="s">
        <v>20</v>
      </c>
      <c r="B17" s="208" t="s">
        <v>56</v>
      </c>
      <c r="C17" s="191" t="s">
        <v>21</v>
      </c>
      <c r="D17" s="177" t="s">
        <v>331</v>
      </c>
      <c r="E17" s="177" t="s">
        <v>331</v>
      </c>
      <c r="F17" s="177" t="s">
        <v>331</v>
      </c>
      <c r="G17" s="177" t="s">
        <v>331</v>
      </c>
      <c r="H17" s="177" t="s">
        <v>331</v>
      </c>
      <c r="I17" s="177" t="s">
        <v>331</v>
      </c>
      <c r="J17" s="177" t="s">
        <v>331</v>
      </c>
    </row>
    <row r="18" spans="1:10" s="216" customFormat="1" ht="18" customHeight="1">
      <c r="A18" s="193" t="s">
        <v>22</v>
      </c>
      <c r="B18" s="214" t="s">
        <v>57</v>
      </c>
      <c r="C18" s="193" t="s">
        <v>19</v>
      </c>
      <c r="D18" s="215">
        <v>18.03</v>
      </c>
      <c r="E18" s="215">
        <v>22.99</v>
      </c>
      <c r="F18" s="215">
        <v>29.56</v>
      </c>
      <c r="G18" s="215">
        <v>30.13</v>
      </c>
      <c r="H18" s="215">
        <v>30.71</v>
      </c>
      <c r="I18" s="215">
        <v>31.28</v>
      </c>
      <c r="J18" s="215">
        <v>31.85</v>
      </c>
    </row>
    <row r="19" spans="1:10" s="199" customFormat="1" ht="35.25" customHeight="1">
      <c r="A19" s="191" t="s">
        <v>58</v>
      </c>
      <c r="B19" s="208" t="s">
        <v>330</v>
      </c>
      <c r="C19" s="191" t="s">
        <v>603</v>
      </c>
      <c r="D19" s="177">
        <v>83</v>
      </c>
      <c r="E19" s="177">
        <v>103.63</v>
      </c>
      <c r="F19" s="177">
        <v>144.28</v>
      </c>
      <c r="G19" s="177">
        <v>147.06</v>
      </c>
      <c r="H19" s="177">
        <v>151.43</v>
      </c>
      <c r="I19" s="177">
        <v>155.8</v>
      </c>
      <c r="J19" s="177">
        <v>160.2</v>
      </c>
    </row>
    <row r="20" spans="1:10" s="199" customFormat="1" ht="68.25" customHeight="1">
      <c r="A20" s="191" t="s">
        <v>24</v>
      </c>
      <c r="B20" s="208" t="s">
        <v>60</v>
      </c>
      <c r="C20" s="191" t="s">
        <v>23</v>
      </c>
      <c r="D20" s="177" t="s">
        <v>331</v>
      </c>
      <c r="E20" s="177" t="s">
        <v>331</v>
      </c>
      <c r="F20" s="177" t="s">
        <v>331</v>
      </c>
      <c r="G20" s="177" t="s">
        <v>331</v>
      </c>
      <c r="H20" s="177" t="s">
        <v>331</v>
      </c>
      <c r="I20" s="177" t="s">
        <v>331</v>
      </c>
      <c r="J20" s="177" t="s">
        <v>331</v>
      </c>
    </row>
    <row r="21" spans="1:10" s="199" customFormat="1" ht="83.25" customHeight="1">
      <c r="A21" s="191" t="s">
        <v>25</v>
      </c>
      <c r="B21" s="208" t="s">
        <v>61</v>
      </c>
      <c r="C21" s="191" t="s">
        <v>16</v>
      </c>
      <c r="D21" s="178" t="s">
        <v>619</v>
      </c>
      <c r="E21" s="178" t="s">
        <v>627</v>
      </c>
      <c r="F21" s="178" t="s">
        <v>620</v>
      </c>
      <c r="G21" s="178" t="s">
        <v>622</v>
      </c>
      <c r="H21" s="178" t="s">
        <v>621</v>
      </c>
      <c r="I21" s="178" t="s">
        <v>623</v>
      </c>
      <c r="J21" s="178" t="s">
        <v>624</v>
      </c>
    </row>
    <row r="22" spans="1:10" s="199" customFormat="1" ht="67.5" customHeight="1">
      <c r="A22" s="191" t="s">
        <v>26</v>
      </c>
      <c r="B22" s="208" t="s">
        <v>64</v>
      </c>
      <c r="C22" s="191"/>
      <c r="D22" s="249" t="s">
        <v>625</v>
      </c>
      <c r="E22" s="249"/>
      <c r="F22" s="249" t="s">
        <v>626</v>
      </c>
      <c r="G22" s="249"/>
      <c r="H22" s="249"/>
      <c r="I22" s="249"/>
      <c r="J22" s="249"/>
    </row>
    <row r="23" spans="1:10" s="199" customFormat="1" ht="82.5" customHeight="1">
      <c r="A23" s="191" t="s">
        <v>27</v>
      </c>
      <c r="B23" s="208" t="s">
        <v>65</v>
      </c>
      <c r="C23" s="191" t="s">
        <v>21</v>
      </c>
      <c r="D23" s="158" t="s">
        <v>331</v>
      </c>
      <c r="E23" s="158" t="s">
        <v>331</v>
      </c>
      <c r="F23" s="158" t="s">
        <v>331</v>
      </c>
      <c r="G23" s="158" t="s">
        <v>331</v>
      </c>
      <c r="H23" s="158" t="s">
        <v>331</v>
      </c>
      <c r="I23" s="158" t="s">
        <v>331</v>
      </c>
      <c r="J23" s="158" t="s">
        <v>331</v>
      </c>
    </row>
    <row r="24" spans="1:10" s="199" customFormat="1" ht="62.25">
      <c r="A24" s="191" t="s">
        <v>28</v>
      </c>
      <c r="B24" s="208" t="s">
        <v>29</v>
      </c>
      <c r="C24" s="192" t="s">
        <v>363</v>
      </c>
      <c r="D24" s="177">
        <v>217376.33</v>
      </c>
      <c r="E24" s="177">
        <v>267963.88</v>
      </c>
      <c r="F24" s="177">
        <v>374641.98</v>
      </c>
      <c r="G24" s="177">
        <v>379923.86</v>
      </c>
      <c r="H24" s="177">
        <v>404555.32</v>
      </c>
      <c r="I24" s="177">
        <v>430909.87</v>
      </c>
      <c r="J24" s="177">
        <v>457832.77</v>
      </c>
    </row>
    <row r="25" spans="1:10" s="199" customFormat="1" ht="84">
      <c r="A25" s="191" t="s">
        <v>30</v>
      </c>
      <c r="B25" s="208" t="s">
        <v>67</v>
      </c>
      <c r="C25" s="193" t="s">
        <v>6</v>
      </c>
      <c r="D25" s="217">
        <v>111647.3</v>
      </c>
      <c r="E25" s="217">
        <v>136223.75</v>
      </c>
      <c r="F25" s="217">
        <v>185080.62</v>
      </c>
      <c r="G25" s="217">
        <v>198141.71</v>
      </c>
      <c r="H25" s="217">
        <v>211883.64</v>
      </c>
      <c r="I25" s="217">
        <v>226340.26</v>
      </c>
      <c r="J25" s="217">
        <v>241546.9</v>
      </c>
    </row>
    <row r="26" spans="1:10" s="199" customFormat="1" ht="15">
      <c r="A26" s="191"/>
      <c r="B26" s="208" t="s">
        <v>66</v>
      </c>
      <c r="C26" s="191"/>
      <c r="D26" s="177"/>
      <c r="E26" s="177"/>
      <c r="F26" s="177"/>
      <c r="G26" s="177"/>
      <c r="H26" s="177"/>
      <c r="I26" s="177"/>
      <c r="J26" s="177"/>
    </row>
    <row r="27" spans="1:10" s="199" customFormat="1" ht="15">
      <c r="A27" s="191"/>
      <c r="B27" s="208" t="s">
        <v>31</v>
      </c>
      <c r="C27" s="191"/>
      <c r="D27" s="177">
        <v>60347.08</v>
      </c>
      <c r="E27" s="177">
        <v>46623.83</v>
      </c>
      <c r="F27" s="177">
        <v>98246.59</v>
      </c>
      <c r="G27" s="177">
        <v>105179.82</v>
      </c>
      <c r="H27" s="177">
        <v>112474.47</v>
      </c>
      <c r="I27" s="177">
        <v>120148.5</v>
      </c>
      <c r="J27" s="177">
        <v>128220.66</v>
      </c>
    </row>
    <row r="28" spans="1:10" s="199" customFormat="1" ht="15">
      <c r="A28" s="191"/>
      <c r="B28" s="208" t="s">
        <v>32</v>
      </c>
      <c r="C28" s="191"/>
      <c r="D28" s="177">
        <v>31538.91</v>
      </c>
      <c r="E28" s="177">
        <v>65350.83</v>
      </c>
      <c r="F28" s="177">
        <v>43592.34</v>
      </c>
      <c r="G28" s="177">
        <v>46668.64</v>
      </c>
      <c r="H28" s="177">
        <v>49905.3</v>
      </c>
      <c r="I28" s="177">
        <v>53310.29</v>
      </c>
      <c r="J28" s="177">
        <v>56891.94</v>
      </c>
    </row>
    <row r="29" spans="1:10" s="199" customFormat="1" ht="15">
      <c r="A29" s="191"/>
      <c r="B29" s="208" t="s">
        <v>33</v>
      </c>
      <c r="C29" s="191"/>
      <c r="D29" s="177">
        <v>12149.17</v>
      </c>
      <c r="E29" s="177">
        <v>14395.44</v>
      </c>
      <c r="F29" s="177">
        <v>26517.52</v>
      </c>
      <c r="G29" s="177">
        <v>28388.85</v>
      </c>
      <c r="H29" s="177">
        <v>30357.73</v>
      </c>
      <c r="I29" s="177">
        <v>32429.01</v>
      </c>
      <c r="J29" s="177">
        <v>34607.75</v>
      </c>
    </row>
    <row r="30" spans="1:10" s="199" customFormat="1" ht="71.25">
      <c r="A30" s="191" t="s">
        <v>34</v>
      </c>
      <c r="B30" s="208" t="s">
        <v>68</v>
      </c>
      <c r="C30" s="193" t="s">
        <v>6</v>
      </c>
      <c r="D30" s="217">
        <v>78101.35</v>
      </c>
      <c r="E30" s="217">
        <v>63690.92</v>
      </c>
      <c r="F30" s="217">
        <v>126623.7</v>
      </c>
      <c r="G30" s="217">
        <v>145046.66</v>
      </c>
      <c r="H30" s="217">
        <v>153915.74</v>
      </c>
      <c r="I30" s="217">
        <v>163682.09</v>
      </c>
      <c r="J30" s="217">
        <v>173149.53</v>
      </c>
    </row>
    <row r="31" spans="1:10" s="199" customFormat="1" ht="78">
      <c r="A31" s="191" t="s">
        <v>35</v>
      </c>
      <c r="B31" s="208" t="s">
        <v>602</v>
      </c>
      <c r="C31" s="192" t="s">
        <v>6</v>
      </c>
      <c r="D31" s="177">
        <v>27627.68</v>
      </c>
      <c r="E31" s="177">
        <v>68049.21</v>
      </c>
      <c r="F31" s="177">
        <v>62937.65</v>
      </c>
      <c r="G31" s="177">
        <v>36735.49</v>
      </c>
      <c r="H31" s="177">
        <v>38755.95</v>
      </c>
      <c r="I31" s="177">
        <v>40887.52</v>
      </c>
      <c r="J31" s="177">
        <v>43136.34</v>
      </c>
    </row>
    <row r="32" spans="1:10" s="199" customFormat="1" ht="48" customHeight="1">
      <c r="A32" s="191" t="s">
        <v>36</v>
      </c>
      <c r="B32" s="208" t="s">
        <v>601</v>
      </c>
      <c r="C32" s="192" t="s">
        <v>6</v>
      </c>
      <c r="D32" s="177">
        <v>22800.91</v>
      </c>
      <c r="E32" s="177">
        <v>27792</v>
      </c>
      <c r="F32" s="177">
        <v>27792</v>
      </c>
      <c r="G32" s="177">
        <v>39126.46</v>
      </c>
      <c r="H32" s="177">
        <v>41668.1</v>
      </c>
      <c r="I32" s="177">
        <v>44387.94</v>
      </c>
      <c r="J32" s="177">
        <v>47165.41</v>
      </c>
    </row>
    <row r="33" spans="1:10" s="199" customFormat="1" ht="104.25" customHeight="1">
      <c r="A33" s="191" t="s">
        <v>37</v>
      </c>
      <c r="B33" s="208" t="s">
        <v>38</v>
      </c>
      <c r="C33" s="191"/>
      <c r="D33" s="192" t="s">
        <v>628</v>
      </c>
      <c r="E33" s="192" t="s">
        <v>629</v>
      </c>
      <c r="F33" s="250" t="s">
        <v>614</v>
      </c>
      <c r="G33" s="250"/>
      <c r="H33" s="250"/>
      <c r="I33" s="250"/>
      <c r="J33" s="250"/>
    </row>
    <row r="34" spans="1:10" s="199" customFormat="1" ht="15">
      <c r="A34" s="191"/>
      <c r="B34" s="218" t="s">
        <v>39</v>
      </c>
      <c r="C34" s="191"/>
      <c r="D34" s="158"/>
      <c r="E34" s="158"/>
      <c r="F34" s="158"/>
      <c r="G34" s="158"/>
      <c r="H34" s="158"/>
      <c r="I34" s="158"/>
      <c r="J34" s="158"/>
    </row>
    <row r="35" spans="1:10" s="199" customFormat="1" ht="18">
      <c r="A35" s="191"/>
      <c r="B35" s="208" t="s">
        <v>70</v>
      </c>
      <c r="C35" s="191" t="s">
        <v>40</v>
      </c>
      <c r="D35" s="177">
        <v>6434.94</v>
      </c>
      <c r="E35" s="177">
        <v>7255.25</v>
      </c>
      <c r="F35" s="177">
        <v>10057.3</v>
      </c>
      <c r="G35" s="177">
        <v>10462.42</v>
      </c>
      <c r="H35" s="177">
        <v>10867.54</v>
      </c>
      <c r="I35" s="177">
        <v>11272.67</v>
      </c>
      <c r="J35" s="177">
        <v>11677.79</v>
      </c>
    </row>
    <row r="36" spans="1:10" s="199" customFormat="1" ht="35.25" customHeight="1">
      <c r="A36" s="191"/>
      <c r="B36" s="208" t="s">
        <v>71</v>
      </c>
      <c r="C36" s="191" t="s">
        <v>41</v>
      </c>
      <c r="D36" s="177">
        <f>D25/D35</f>
        <v>17.350169543150365</v>
      </c>
      <c r="E36" s="177">
        <f aca="true" t="shared" si="0" ref="E36:J36">E25/E35</f>
        <v>18.775886427070052</v>
      </c>
      <c r="F36" s="177">
        <f t="shared" si="0"/>
        <v>18.40261501595856</v>
      </c>
      <c r="G36" s="177">
        <f t="shared" si="0"/>
        <v>18.93842055662074</v>
      </c>
      <c r="H36" s="177">
        <f t="shared" si="0"/>
        <v>19.496927547540658</v>
      </c>
      <c r="I36" s="177">
        <f t="shared" si="0"/>
        <v>20.078673464228086</v>
      </c>
      <c r="J36" s="177">
        <f t="shared" si="0"/>
        <v>20.684298998354993</v>
      </c>
    </row>
    <row r="37" spans="1:10" s="199" customFormat="1" ht="62.25">
      <c r="A37" s="191" t="s">
        <v>42</v>
      </c>
      <c r="B37" s="208" t="s">
        <v>43</v>
      </c>
      <c r="C37" s="191"/>
      <c r="D37" s="178"/>
      <c r="E37" s="178"/>
      <c r="F37" s="178"/>
      <c r="G37" s="178"/>
      <c r="H37" s="178"/>
      <c r="I37" s="178"/>
      <c r="J37" s="178"/>
    </row>
    <row r="38" spans="1:10" s="199" customFormat="1" ht="30.75">
      <c r="A38" s="191" t="s">
        <v>44</v>
      </c>
      <c r="B38" s="208" t="s">
        <v>45</v>
      </c>
      <c r="C38" s="191" t="s">
        <v>46</v>
      </c>
      <c r="D38" s="177">
        <v>215</v>
      </c>
      <c r="E38" s="177">
        <v>189.95</v>
      </c>
      <c r="F38" s="177">
        <v>249</v>
      </c>
      <c r="G38" s="177">
        <v>249</v>
      </c>
      <c r="H38" s="177">
        <v>249</v>
      </c>
      <c r="I38" s="177">
        <v>249</v>
      </c>
      <c r="J38" s="177">
        <v>249</v>
      </c>
    </row>
    <row r="39" spans="1:10" s="199" customFormat="1" ht="30.75">
      <c r="A39" s="191" t="s">
        <v>47</v>
      </c>
      <c r="B39" s="208" t="s">
        <v>48</v>
      </c>
      <c r="C39" s="191" t="s">
        <v>598</v>
      </c>
      <c r="D39" s="219">
        <v>23390.34</v>
      </c>
      <c r="E39" s="219">
        <v>20454.43</v>
      </c>
      <c r="F39" s="219">
        <v>32880.38</v>
      </c>
      <c r="G39" s="219">
        <v>35200.74</v>
      </c>
      <c r="H39" s="219">
        <v>37642.06</v>
      </c>
      <c r="I39" s="219">
        <v>40210.34</v>
      </c>
      <c r="J39" s="219">
        <v>42911.87</v>
      </c>
    </row>
    <row r="40" spans="1:7" s="199" customFormat="1" ht="96.75" customHeight="1">
      <c r="A40" s="196" t="s">
        <v>49</v>
      </c>
      <c r="B40" s="200" t="s">
        <v>50</v>
      </c>
      <c r="C40" s="196"/>
      <c r="D40" s="178" t="s">
        <v>615</v>
      </c>
      <c r="E40" s="249" t="s">
        <v>616</v>
      </c>
      <c r="F40" s="249"/>
      <c r="G40" s="249"/>
    </row>
    <row r="41" spans="1:10" s="199" customFormat="1" ht="15">
      <c r="A41" s="196"/>
      <c r="B41" s="197" t="s">
        <v>39</v>
      </c>
      <c r="C41" s="196"/>
      <c r="D41" s="198"/>
      <c r="E41" s="198"/>
      <c r="F41" s="198"/>
      <c r="G41" s="198"/>
      <c r="H41" s="198"/>
      <c r="I41" s="198"/>
      <c r="J41" s="198"/>
    </row>
    <row r="42" spans="1:10" s="199" customFormat="1" ht="62.25">
      <c r="A42" s="196"/>
      <c r="B42" s="200" t="s">
        <v>51</v>
      </c>
      <c r="C42" s="196" t="s">
        <v>6</v>
      </c>
      <c r="D42" s="201">
        <v>10</v>
      </c>
      <c r="E42" s="201" t="s">
        <v>331</v>
      </c>
      <c r="F42" s="201" t="s">
        <v>331</v>
      </c>
      <c r="G42" s="201" t="s">
        <v>331</v>
      </c>
      <c r="H42" s="201" t="s">
        <v>331</v>
      </c>
      <c r="I42" s="201" t="s">
        <v>331</v>
      </c>
      <c r="J42" s="201" t="s">
        <v>331</v>
      </c>
    </row>
    <row r="43" spans="1:10" s="199" customFormat="1" ht="78" customHeight="1">
      <c r="A43" s="194"/>
      <c r="B43" s="220" t="s">
        <v>599</v>
      </c>
      <c r="C43" s="194" t="s">
        <v>6</v>
      </c>
      <c r="D43" s="195" t="s">
        <v>331</v>
      </c>
      <c r="E43" s="195" t="s">
        <v>331</v>
      </c>
      <c r="F43" s="195" t="s">
        <v>331</v>
      </c>
      <c r="G43" s="195" t="s">
        <v>331</v>
      </c>
      <c r="H43" s="195" t="s">
        <v>331</v>
      </c>
      <c r="I43" s="195" t="s">
        <v>331</v>
      </c>
      <c r="J43" s="195" t="s">
        <v>331</v>
      </c>
    </row>
    <row r="44" s="222" customFormat="1" ht="19.5" customHeight="1">
      <c r="A44" s="221" t="s">
        <v>73</v>
      </c>
    </row>
    <row r="45" s="222" customFormat="1" ht="15">
      <c r="A45" s="221" t="s">
        <v>74</v>
      </c>
    </row>
    <row r="46" s="222" customFormat="1" ht="15">
      <c r="A46" s="221" t="s">
        <v>75</v>
      </c>
    </row>
    <row r="47" s="222" customFormat="1" ht="15">
      <c r="A47" s="221" t="s">
        <v>76</v>
      </c>
    </row>
    <row r="48" spans="1:6" ht="27.75" customHeight="1">
      <c r="A48" s="223"/>
      <c r="B48" s="248"/>
      <c r="C48" s="248"/>
      <c r="D48" s="248"/>
      <c r="E48" s="248"/>
      <c r="F48" s="248"/>
    </row>
  </sheetData>
  <sheetProtection/>
  <mergeCells count="6">
    <mergeCell ref="A4:F4"/>
    <mergeCell ref="B48:F48"/>
    <mergeCell ref="D22:E22"/>
    <mergeCell ref="F22:J22"/>
    <mergeCell ref="F33:J33"/>
    <mergeCell ref="E40:G40"/>
  </mergeCells>
  <printOptions/>
  <pageMargins left="0.7874015748031497" right="0.7086614173228347" top="0.7874015748031497" bottom="0.3937007874015748" header="0.1968503937007874" footer="0.1968503937007874"/>
  <pageSetup fitToHeight="0" fitToWidth="1" horizontalDpi="600" verticalDpi="600" orientation="landscape" paperSize="9" scale="52"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8" max="5" man="1"/>
  </rowBreaks>
</worksheet>
</file>

<file path=xl/worksheets/sheet4.xml><?xml version="1.0" encoding="utf-8"?>
<worksheet xmlns="http://schemas.openxmlformats.org/spreadsheetml/2006/main" xmlns:r="http://schemas.openxmlformats.org/officeDocument/2006/relationships">
  <sheetPr>
    <pageSetUpPr fitToPage="1"/>
  </sheetPr>
  <dimension ref="A1:Q46"/>
  <sheetViews>
    <sheetView view="pageBreakPreview" zoomScaleSheetLayoutView="100" zoomScalePageLayoutView="0" workbookViewId="0" topLeftCell="A1">
      <selection activeCell="G3" sqref="G3"/>
    </sheetView>
  </sheetViews>
  <sheetFormatPr defaultColWidth="9.125" defaultRowHeight="12.75"/>
  <cols>
    <col min="1" max="1" width="7.625" style="1" customWidth="1"/>
    <col min="2" max="2" width="45.00390625" style="1" customWidth="1"/>
    <col min="3" max="3" width="17.00390625" style="1" customWidth="1"/>
    <col min="4" max="9" width="9.625" style="1" customWidth="1"/>
    <col min="10" max="14" width="9.125" style="1" customWidth="1"/>
    <col min="15" max="15" width="10.125" style="1" customWidth="1"/>
    <col min="16" max="16384" width="9.125" style="1" customWidth="1"/>
  </cols>
  <sheetData>
    <row r="1" spans="15:17" ht="38.25" customHeight="1">
      <c r="O1" s="254" t="s">
        <v>600</v>
      </c>
      <c r="P1" s="254"/>
      <c r="Q1" s="254"/>
    </row>
    <row r="5" spans="1:9" ht="16.5" customHeight="1">
      <c r="A5" s="253" t="s">
        <v>516</v>
      </c>
      <c r="B5" s="253"/>
      <c r="C5" s="253"/>
      <c r="D5" s="253"/>
      <c r="E5" s="253"/>
      <c r="F5" s="253"/>
      <c r="G5" s="253"/>
      <c r="H5" s="253"/>
      <c r="I5" s="253"/>
    </row>
    <row r="8" spans="1:17" s="179" customFormat="1" ht="60.75" customHeight="1">
      <c r="A8" s="255" t="s">
        <v>53</v>
      </c>
      <c r="B8" s="251" t="s">
        <v>0</v>
      </c>
      <c r="C8" s="251" t="s">
        <v>517</v>
      </c>
      <c r="D8" s="251" t="s">
        <v>606</v>
      </c>
      <c r="E8" s="251"/>
      <c r="F8" s="251" t="s">
        <v>613</v>
      </c>
      <c r="G8" s="251"/>
      <c r="H8" s="251" t="s">
        <v>608</v>
      </c>
      <c r="I8" s="252"/>
      <c r="J8" s="251" t="s">
        <v>609</v>
      </c>
      <c r="K8" s="252"/>
      <c r="L8" s="251" t="s">
        <v>610</v>
      </c>
      <c r="M8" s="252"/>
      <c r="N8" s="251" t="s">
        <v>611</v>
      </c>
      <c r="O8" s="252"/>
      <c r="P8" s="251" t="s">
        <v>612</v>
      </c>
      <c r="Q8" s="251"/>
    </row>
    <row r="9" spans="1:17" s="180" customFormat="1" ht="30" customHeight="1">
      <c r="A9" s="255"/>
      <c r="B9" s="251"/>
      <c r="C9" s="251"/>
      <c r="D9" s="224" t="s">
        <v>518</v>
      </c>
      <c r="E9" s="224" t="s">
        <v>519</v>
      </c>
      <c r="F9" s="224" t="s">
        <v>518</v>
      </c>
      <c r="G9" s="224" t="s">
        <v>519</v>
      </c>
      <c r="H9" s="224" t="s">
        <v>518</v>
      </c>
      <c r="I9" s="225" t="s">
        <v>519</v>
      </c>
      <c r="J9" s="224" t="s">
        <v>518</v>
      </c>
      <c r="K9" s="225" t="s">
        <v>519</v>
      </c>
      <c r="L9" s="224" t="s">
        <v>518</v>
      </c>
      <c r="M9" s="225" t="s">
        <v>519</v>
      </c>
      <c r="N9" s="224" t="s">
        <v>518</v>
      </c>
      <c r="O9" s="225" t="s">
        <v>519</v>
      </c>
      <c r="P9" s="224" t="s">
        <v>518</v>
      </c>
      <c r="Q9" s="224" t="s">
        <v>519</v>
      </c>
    </row>
    <row r="10" spans="1:17" s="180" customFormat="1" ht="27">
      <c r="A10" s="226" t="s">
        <v>2</v>
      </c>
      <c r="B10" s="227" t="s">
        <v>520</v>
      </c>
      <c r="C10" s="226"/>
      <c r="D10" s="228"/>
      <c r="E10" s="228"/>
      <c r="F10" s="228"/>
      <c r="G10" s="228"/>
      <c r="H10" s="228"/>
      <c r="I10" s="228"/>
      <c r="J10" s="229"/>
      <c r="K10" s="229"/>
      <c r="L10" s="229"/>
      <c r="M10" s="229"/>
      <c r="N10" s="229"/>
      <c r="O10" s="229"/>
      <c r="P10" s="229"/>
      <c r="Q10" s="229"/>
    </row>
    <row r="11" spans="1:17" s="180" customFormat="1" ht="39" customHeight="1" hidden="1">
      <c r="A11" s="226" t="s">
        <v>4</v>
      </c>
      <c r="B11" s="227" t="s">
        <v>521</v>
      </c>
      <c r="C11" s="226"/>
      <c r="D11" s="228"/>
      <c r="E11" s="228"/>
      <c r="F11" s="228"/>
      <c r="G11" s="228"/>
      <c r="H11" s="228"/>
      <c r="I11" s="228"/>
      <c r="J11" s="229"/>
      <c r="K11" s="229"/>
      <c r="L11" s="229"/>
      <c r="M11" s="229"/>
      <c r="N11" s="229"/>
      <c r="O11" s="229"/>
      <c r="P11" s="229"/>
      <c r="Q11" s="229"/>
    </row>
    <row r="12" spans="1:17" s="180" customFormat="1" ht="173.25" customHeight="1" hidden="1">
      <c r="A12" s="226"/>
      <c r="B12" s="227" t="s">
        <v>522</v>
      </c>
      <c r="C12" s="226" t="s">
        <v>523</v>
      </c>
      <c r="D12" s="228"/>
      <c r="E12" s="228"/>
      <c r="F12" s="228"/>
      <c r="G12" s="228"/>
      <c r="H12" s="228"/>
      <c r="I12" s="228"/>
      <c r="J12" s="229"/>
      <c r="K12" s="229"/>
      <c r="L12" s="229"/>
      <c r="M12" s="229"/>
      <c r="N12" s="229"/>
      <c r="O12" s="229"/>
      <c r="P12" s="229"/>
      <c r="Q12" s="229"/>
    </row>
    <row r="13" spans="1:17" s="180" customFormat="1" ht="169.5" customHeight="1" hidden="1">
      <c r="A13" s="226"/>
      <c r="B13" s="227" t="s">
        <v>524</v>
      </c>
      <c r="C13" s="226" t="s">
        <v>525</v>
      </c>
      <c r="D13" s="228"/>
      <c r="E13" s="228"/>
      <c r="F13" s="228"/>
      <c r="G13" s="228"/>
      <c r="H13" s="228"/>
      <c r="I13" s="228"/>
      <c r="J13" s="229"/>
      <c r="K13" s="229"/>
      <c r="L13" s="229"/>
      <c r="M13" s="229"/>
      <c r="N13" s="229"/>
      <c r="O13" s="229"/>
      <c r="P13" s="229"/>
      <c r="Q13" s="229"/>
    </row>
    <row r="14" spans="1:17" s="180" customFormat="1" ht="27">
      <c r="A14" s="226" t="s">
        <v>7</v>
      </c>
      <c r="B14" s="227" t="s">
        <v>526</v>
      </c>
      <c r="C14" s="226"/>
      <c r="D14" s="228"/>
      <c r="E14" s="228"/>
      <c r="F14" s="228"/>
      <c r="G14" s="228"/>
      <c r="H14" s="228"/>
      <c r="I14" s="228"/>
      <c r="J14" s="229"/>
      <c r="K14" s="229"/>
      <c r="L14" s="229"/>
      <c r="M14" s="229"/>
      <c r="N14" s="229"/>
      <c r="O14" s="229"/>
      <c r="P14" s="229"/>
      <c r="Q14" s="229"/>
    </row>
    <row r="15" spans="1:17" s="180" customFormat="1" ht="13.5">
      <c r="A15" s="226"/>
      <c r="B15" s="227" t="s">
        <v>527</v>
      </c>
      <c r="C15" s="226"/>
      <c r="D15" s="228"/>
      <c r="E15" s="228"/>
      <c r="F15" s="228"/>
      <c r="G15" s="228"/>
      <c r="H15" s="228"/>
      <c r="I15" s="228"/>
      <c r="J15" s="229"/>
      <c r="K15" s="229"/>
      <c r="L15" s="229"/>
      <c r="M15" s="229"/>
      <c r="N15" s="229"/>
      <c r="O15" s="229"/>
      <c r="P15" s="229"/>
      <c r="Q15" s="229"/>
    </row>
    <row r="16" spans="1:17" s="180" customFormat="1" ht="13.5">
      <c r="A16" s="226"/>
      <c r="B16" s="227" t="s">
        <v>528</v>
      </c>
      <c r="C16" s="226" t="s">
        <v>590</v>
      </c>
      <c r="D16" s="230">
        <v>835.84</v>
      </c>
      <c r="E16" s="230">
        <f>D16</f>
        <v>835.84</v>
      </c>
      <c r="F16" s="230">
        <v>971.31</v>
      </c>
      <c r="G16" s="230">
        <f>F16</f>
        <v>971.31</v>
      </c>
      <c r="H16" s="231">
        <v>1056.13038</v>
      </c>
      <c r="I16" s="232">
        <f>H16</f>
        <v>1056.13038</v>
      </c>
      <c r="J16" s="231">
        <v>1050.79064</v>
      </c>
      <c r="K16" s="232">
        <f>J16</f>
        <v>1050.79064</v>
      </c>
      <c r="L16" s="232">
        <v>1097.7839</v>
      </c>
      <c r="M16" s="232">
        <f>L16</f>
        <v>1097.7839</v>
      </c>
      <c r="N16" s="232">
        <v>1147.99092</v>
      </c>
      <c r="O16" s="232">
        <f>N16</f>
        <v>1147.99092</v>
      </c>
      <c r="P16" s="232">
        <v>1197.88794</v>
      </c>
      <c r="Q16" s="232">
        <f>P16</f>
        <v>1197.88794</v>
      </c>
    </row>
    <row r="17" spans="1:17" s="180" customFormat="1" ht="27">
      <c r="A17" s="226"/>
      <c r="B17" s="227" t="s">
        <v>529</v>
      </c>
      <c r="C17" s="226" t="s">
        <v>591</v>
      </c>
      <c r="D17" s="230">
        <v>0.52</v>
      </c>
      <c r="E17" s="230">
        <f>D17</f>
        <v>0.52</v>
      </c>
      <c r="F17" s="230">
        <v>0.47</v>
      </c>
      <c r="G17" s="230">
        <f>F17</f>
        <v>0.47</v>
      </c>
      <c r="H17" s="231">
        <v>0.49128</v>
      </c>
      <c r="I17" s="233">
        <f>H17</f>
        <v>0.49128</v>
      </c>
      <c r="J17" s="233">
        <v>0.51571</v>
      </c>
      <c r="K17" s="233">
        <f>J17</f>
        <v>0.51571</v>
      </c>
      <c r="L17" s="233">
        <v>0.53796</v>
      </c>
      <c r="M17" s="233">
        <f>L17</f>
        <v>0.53796</v>
      </c>
      <c r="N17" s="233">
        <v>0.56145</v>
      </c>
      <c r="O17" s="233">
        <f>N17</f>
        <v>0.56145</v>
      </c>
      <c r="P17" s="233">
        <v>0.58562</v>
      </c>
      <c r="Q17" s="233">
        <f>P17</f>
        <v>0.58562</v>
      </c>
    </row>
    <row r="18" spans="1:17" s="180" customFormat="1" ht="13.5">
      <c r="A18" s="226"/>
      <c r="B18" s="227" t="s">
        <v>530</v>
      </c>
      <c r="C18" s="226" t="s">
        <v>591</v>
      </c>
      <c r="D18" s="230">
        <v>2.95</v>
      </c>
      <c r="E18" s="230">
        <f>D18</f>
        <v>2.95</v>
      </c>
      <c r="F18" s="230">
        <v>3.06</v>
      </c>
      <c r="G18" s="230">
        <f>F18</f>
        <v>3.06</v>
      </c>
      <c r="H18" s="230">
        <v>2.97368</v>
      </c>
      <c r="I18" s="230">
        <v>3.21188</v>
      </c>
      <c r="J18" s="234">
        <v>3.09917</v>
      </c>
      <c r="K18" s="234">
        <f>J18</f>
        <v>3.09917</v>
      </c>
      <c r="L18" s="234">
        <v>3.20953</v>
      </c>
      <c r="M18" s="234">
        <f>L18</f>
        <v>3.20953</v>
      </c>
      <c r="N18" s="234">
        <v>3.32724</v>
      </c>
      <c r="O18" s="234">
        <f>N18</f>
        <v>3.32724</v>
      </c>
      <c r="P18" s="234">
        <v>3.4435</v>
      </c>
      <c r="Q18" s="234">
        <f>P18</f>
        <v>3.4435</v>
      </c>
    </row>
    <row r="19" spans="1:17" s="180" customFormat="1" ht="40.5" customHeight="1" hidden="1">
      <c r="A19" s="226" t="s">
        <v>13</v>
      </c>
      <c r="B19" s="227" t="s">
        <v>531</v>
      </c>
      <c r="C19" s="226" t="s">
        <v>525</v>
      </c>
      <c r="D19" s="228"/>
      <c r="E19" s="228"/>
      <c r="F19" s="228"/>
      <c r="G19" s="228"/>
      <c r="H19" s="228"/>
      <c r="I19" s="228"/>
      <c r="J19" s="229"/>
      <c r="K19" s="229"/>
      <c r="L19" s="229"/>
      <c r="M19" s="229"/>
      <c r="N19" s="229"/>
      <c r="O19" s="229"/>
      <c r="P19" s="229"/>
      <c r="Q19" s="229"/>
    </row>
    <row r="20" spans="1:17" s="180" customFormat="1" ht="25.5" customHeight="1" hidden="1">
      <c r="A20" s="226" t="s">
        <v>17</v>
      </c>
      <c r="B20" s="227" t="s">
        <v>532</v>
      </c>
      <c r="C20" s="226"/>
      <c r="D20" s="228"/>
      <c r="E20" s="228"/>
      <c r="F20" s="228"/>
      <c r="G20" s="228"/>
      <c r="H20" s="228"/>
      <c r="I20" s="228"/>
      <c r="J20" s="229"/>
      <c r="K20" s="229"/>
      <c r="L20" s="229"/>
      <c r="M20" s="229"/>
      <c r="N20" s="229"/>
      <c r="O20" s="229"/>
      <c r="P20" s="229"/>
      <c r="Q20" s="229"/>
    </row>
    <row r="21" spans="1:17" s="180" customFormat="1" ht="54" customHeight="1" hidden="1">
      <c r="A21" s="226" t="s">
        <v>18</v>
      </c>
      <c r="B21" s="227" t="s">
        <v>533</v>
      </c>
      <c r="C21" s="226" t="s">
        <v>525</v>
      </c>
      <c r="D21" s="228"/>
      <c r="E21" s="228"/>
      <c r="F21" s="228"/>
      <c r="G21" s="228"/>
      <c r="H21" s="228"/>
      <c r="I21" s="228"/>
      <c r="J21" s="229"/>
      <c r="K21" s="229"/>
      <c r="L21" s="229"/>
      <c r="M21" s="229"/>
      <c r="N21" s="229"/>
      <c r="O21" s="229"/>
      <c r="P21" s="229"/>
      <c r="Q21" s="229"/>
    </row>
    <row r="22" spans="1:17" s="180" customFormat="1" ht="66.75" customHeight="1" hidden="1">
      <c r="A22" s="226" t="s">
        <v>20</v>
      </c>
      <c r="B22" s="227" t="s">
        <v>534</v>
      </c>
      <c r="C22" s="226" t="s">
        <v>525</v>
      </c>
      <c r="D22" s="228"/>
      <c r="E22" s="228"/>
      <c r="F22" s="228"/>
      <c r="G22" s="228"/>
      <c r="H22" s="228"/>
      <c r="I22" s="228"/>
      <c r="J22" s="229"/>
      <c r="K22" s="229"/>
      <c r="L22" s="229"/>
      <c r="M22" s="229"/>
      <c r="N22" s="229"/>
      <c r="O22" s="229"/>
      <c r="P22" s="229"/>
      <c r="Q22" s="229"/>
    </row>
    <row r="23" spans="1:17" s="180" customFormat="1" ht="27" customHeight="1" hidden="1">
      <c r="A23" s="226" t="s">
        <v>22</v>
      </c>
      <c r="B23" s="227" t="s">
        <v>535</v>
      </c>
      <c r="C23" s="226" t="s">
        <v>16</v>
      </c>
      <c r="D23" s="228"/>
      <c r="E23" s="228"/>
      <c r="F23" s="228"/>
      <c r="G23" s="228"/>
      <c r="H23" s="228"/>
      <c r="I23" s="228"/>
      <c r="J23" s="229"/>
      <c r="K23" s="229"/>
      <c r="L23" s="229"/>
      <c r="M23" s="229"/>
      <c r="N23" s="229"/>
      <c r="O23" s="229"/>
      <c r="P23" s="229"/>
      <c r="Q23" s="229"/>
    </row>
    <row r="24" spans="1:17" s="180" customFormat="1" ht="27" customHeight="1" hidden="1">
      <c r="A24" s="226"/>
      <c r="B24" s="227" t="s">
        <v>536</v>
      </c>
      <c r="C24" s="226" t="s">
        <v>16</v>
      </c>
      <c r="D24" s="228"/>
      <c r="E24" s="228"/>
      <c r="F24" s="228"/>
      <c r="G24" s="228"/>
      <c r="H24" s="228"/>
      <c r="I24" s="228"/>
      <c r="J24" s="229"/>
      <c r="K24" s="229"/>
      <c r="L24" s="229"/>
      <c r="M24" s="229"/>
      <c r="N24" s="229"/>
      <c r="O24" s="229"/>
      <c r="P24" s="229"/>
      <c r="Q24" s="229"/>
    </row>
    <row r="25" spans="1:17" s="180" customFormat="1" ht="27" customHeight="1" hidden="1">
      <c r="A25" s="226"/>
      <c r="B25" s="227" t="s">
        <v>537</v>
      </c>
      <c r="C25" s="226" t="s">
        <v>16</v>
      </c>
      <c r="D25" s="228"/>
      <c r="E25" s="228"/>
      <c r="F25" s="228"/>
      <c r="G25" s="228"/>
      <c r="H25" s="228"/>
      <c r="I25" s="228"/>
      <c r="J25" s="229"/>
      <c r="K25" s="229"/>
      <c r="L25" s="229"/>
      <c r="M25" s="229"/>
      <c r="N25" s="229"/>
      <c r="O25" s="229"/>
      <c r="P25" s="229"/>
      <c r="Q25" s="229"/>
    </row>
    <row r="26" spans="1:17" s="180" customFormat="1" ht="27" customHeight="1" hidden="1">
      <c r="A26" s="226"/>
      <c r="B26" s="227" t="s">
        <v>538</v>
      </c>
      <c r="C26" s="226" t="s">
        <v>16</v>
      </c>
      <c r="D26" s="228"/>
      <c r="E26" s="228"/>
      <c r="F26" s="228"/>
      <c r="G26" s="228"/>
      <c r="H26" s="228"/>
      <c r="I26" s="228"/>
      <c r="J26" s="229"/>
      <c r="K26" s="229"/>
      <c r="L26" s="229"/>
      <c r="M26" s="229"/>
      <c r="N26" s="229"/>
      <c r="O26" s="229"/>
      <c r="P26" s="229"/>
      <c r="Q26" s="229"/>
    </row>
    <row r="27" spans="1:17" s="180" customFormat="1" ht="27" customHeight="1" hidden="1">
      <c r="A27" s="226"/>
      <c r="B27" s="227" t="s">
        <v>539</v>
      </c>
      <c r="C27" s="226" t="s">
        <v>16</v>
      </c>
      <c r="D27" s="228"/>
      <c r="E27" s="228"/>
      <c r="F27" s="228"/>
      <c r="G27" s="228"/>
      <c r="H27" s="228"/>
      <c r="I27" s="228"/>
      <c r="J27" s="229"/>
      <c r="K27" s="229"/>
      <c r="L27" s="229"/>
      <c r="M27" s="229"/>
      <c r="N27" s="229"/>
      <c r="O27" s="229"/>
      <c r="P27" s="229"/>
      <c r="Q27" s="229"/>
    </row>
    <row r="28" spans="1:17" s="180" customFormat="1" ht="27" customHeight="1" hidden="1">
      <c r="A28" s="226" t="s">
        <v>28</v>
      </c>
      <c r="B28" s="227" t="s">
        <v>540</v>
      </c>
      <c r="C28" s="226" t="s">
        <v>16</v>
      </c>
      <c r="D28" s="228"/>
      <c r="E28" s="228"/>
      <c r="F28" s="228"/>
      <c r="G28" s="228"/>
      <c r="H28" s="228"/>
      <c r="I28" s="228"/>
      <c r="J28" s="229"/>
      <c r="K28" s="229"/>
      <c r="L28" s="229"/>
      <c r="M28" s="229"/>
      <c r="N28" s="229"/>
      <c r="O28" s="229"/>
      <c r="P28" s="229"/>
      <c r="Q28" s="229"/>
    </row>
    <row r="29" spans="1:17" s="180" customFormat="1" ht="27" customHeight="1" hidden="1">
      <c r="A29" s="226" t="s">
        <v>30</v>
      </c>
      <c r="B29" s="227" t="s">
        <v>541</v>
      </c>
      <c r="C29" s="226" t="s">
        <v>542</v>
      </c>
      <c r="D29" s="228"/>
      <c r="E29" s="228"/>
      <c r="F29" s="228"/>
      <c r="G29" s="228"/>
      <c r="H29" s="228"/>
      <c r="I29" s="228"/>
      <c r="J29" s="229"/>
      <c r="K29" s="229"/>
      <c r="L29" s="229"/>
      <c r="M29" s="229"/>
      <c r="N29" s="229"/>
      <c r="O29" s="229"/>
      <c r="P29" s="229"/>
      <c r="Q29" s="229"/>
    </row>
    <row r="30" spans="1:17" s="180" customFormat="1" ht="27" customHeight="1" hidden="1">
      <c r="A30" s="226"/>
      <c r="B30" s="227" t="s">
        <v>543</v>
      </c>
      <c r="C30" s="226" t="s">
        <v>542</v>
      </c>
      <c r="D30" s="228"/>
      <c r="E30" s="228"/>
      <c r="F30" s="228"/>
      <c r="G30" s="228"/>
      <c r="H30" s="228"/>
      <c r="I30" s="228"/>
      <c r="J30" s="229"/>
      <c r="K30" s="229"/>
      <c r="L30" s="229"/>
      <c r="M30" s="229"/>
      <c r="N30" s="229"/>
      <c r="O30" s="229"/>
      <c r="P30" s="229"/>
      <c r="Q30" s="229"/>
    </row>
    <row r="31" spans="1:17" s="180" customFormat="1" ht="27" customHeight="1" hidden="1">
      <c r="A31" s="226" t="s">
        <v>34</v>
      </c>
      <c r="B31" s="227" t="s">
        <v>544</v>
      </c>
      <c r="C31" s="226" t="s">
        <v>523</v>
      </c>
      <c r="D31" s="228"/>
      <c r="E31" s="228"/>
      <c r="F31" s="228"/>
      <c r="G31" s="228"/>
      <c r="H31" s="228"/>
      <c r="I31" s="228"/>
      <c r="J31" s="229"/>
      <c r="K31" s="229"/>
      <c r="L31" s="229"/>
      <c r="M31" s="229"/>
      <c r="N31" s="229"/>
      <c r="O31" s="229"/>
      <c r="P31" s="229"/>
      <c r="Q31" s="229"/>
    </row>
    <row r="32" spans="1:17" s="180" customFormat="1" ht="40.5" customHeight="1" hidden="1">
      <c r="A32" s="226" t="s">
        <v>35</v>
      </c>
      <c r="B32" s="227" t="s">
        <v>545</v>
      </c>
      <c r="C32" s="226" t="s">
        <v>546</v>
      </c>
      <c r="D32" s="228"/>
      <c r="E32" s="228"/>
      <c r="F32" s="228"/>
      <c r="G32" s="228"/>
      <c r="H32" s="228"/>
      <c r="I32" s="228"/>
      <c r="J32" s="229"/>
      <c r="K32" s="229"/>
      <c r="L32" s="229"/>
      <c r="M32" s="229"/>
      <c r="N32" s="229"/>
      <c r="O32" s="229"/>
      <c r="P32" s="229"/>
      <c r="Q32" s="229"/>
    </row>
    <row r="33" spans="1:17" s="180" customFormat="1" ht="27" customHeight="1" hidden="1">
      <c r="A33" s="226" t="s">
        <v>547</v>
      </c>
      <c r="B33" s="227" t="s">
        <v>548</v>
      </c>
      <c r="C33" s="226" t="s">
        <v>546</v>
      </c>
      <c r="D33" s="228"/>
      <c r="E33" s="228"/>
      <c r="F33" s="228"/>
      <c r="G33" s="228"/>
      <c r="H33" s="228"/>
      <c r="I33" s="228"/>
      <c r="J33" s="229"/>
      <c r="K33" s="229"/>
      <c r="L33" s="229"/>
      <c r="M33" s="229"/>
      <c r="N33" s="229"/>
      <c r="O33" s="229"/>
      <c r="P33" s="229"/>
      <c r="Q33" s="229"/>
    </row>
    <row r="34" spans="1:17" s="180" customFormat="1" ht="27" customHeight="1" hidden="1">
      <c r="A34" s="226" t="s">
        <v>549</v>
      </c>
      <c r="B34" s="227" t="s">
        <v>550</v>
      </c>
      <c r="C34" s="226" t="s">
        <v>546</v>
      </c>
      <c r="D34" s="228"/>
      <c r="E34" s="228"/>
      <c r="F34" s="228"/>
      <c r="G34" s="228"/>
      <c r="H34" s="228"/>
      <c r="I34" s="228"/>
      <c r="J34" s="229"/>
      <c r="K34" s="229"/>
      <c r="L34" s="229"/>
      <c r="M34" s="229"/>
      <c r="N34" s="229"/>
      <c r="O34" s="229"/>
      <c r="P34" s="229"/>
      <c r="Q34" s="229"/>
    </row>
    <row r="35" spans="1:17" s="180" customFormat="1" ht="27" customHeight="1" hidden="1">
      <c r="A35" s="226"/>
      <c r="B35" s="227" t="s">
        <v>551</v>
      </c>
      <c r="C35" s="226" t="s">
        <v>546</v>
      </c>
      <c r="D35" s="228"/>
      <c r="E35" s="228"/>
      <c r="F35" s="228"/>
      <c r="G35" s="228"/>
      <c r="H35" s="228"/>
      <c r="I35" s="228"/>
      <c r="J35" s="229"/>
      <c r="K35" s="229"/>
      <c r="L35" s="229"/>
      <c r="M35" s="229"/>
      <c r="N35" s="229"/>
      <c r="O35" s="229"/>
      <c r="P35" s="229"/>
      <c r="Q35" s="229"/>
    </row>
    <row r="36" spans="1:17" s="180" customFormat="1" ht="27" customHeight="1" hidden="1">
      <c r="A36" s="226"/>
      <c r="B36" s="227" t="s">
        <v>552</v>
      </c>
      <c r="C36" s="226" t="s">
        <v>546</v>
      </c>
      <c r="D36" s="228"/>
      <c r="E36" s="228"/>
      <c r="F36" s="228"/>
      <c r="G36" s="228"/>
      <c r="H36" s="228"/>
      <c r="I36" s="228"/>
      <c r="J36" s="229"/>
      <c r="K36" s="229"/>
      <c r="L36" s="229"/>
      <c r="M36" s="229"/>
      <c r="N36" s="229"/>
      <c r="O36" s="229"/>
      <c r="P36" s="229"/>
      <c r="Q36" s="229"/>
    </row>
    <row r="37" spans="1:17" s="180" customFormat="1" ht="27" customHeight="1" hidden="1">
      <c r="A37" s="226"/>
      <c r="B37" s="227" t="s">
        <v>553</v>
      </c>
      <c r="C37" s="226" t="s">
        <v>546</v>
      </c>
      <c r="D37" s="228"/>
      <c r="E37" s="228"/>
      <c r="F37" s="228"/>
      <c r="G37" s="228"/>
      <c r="H37" s="228"/>
      <c r="I37" s="228"/>
      <c r="J37" s="229"/>
      <c r="K37" s="229"/>
      <c r="L37" s="229"/>
      <c r="M37" s="229"/>
      <c r="N37" s="229"/>
      <c r="O37" s="229"/>
      <c r="P37" s="229"/>
      <c r="Q37" s="229"/>
    </row>
    <row r="38" spans="1:17" s="180" customFormat="1" ht="27" customHeight="1" hidden="1">
      <c r="A38" s="226"/>
      <c r="B38" s="227" t="s">
        <v>554</v>
      </c>
      <c r="C38" s="226" t="s">
        <v>546</v>
      </c>
      <c r="D38" s="228"/>
      <c r="E38" s="228"/>
      <c r="F38" s="228"/>
      <c r="G38" s="228"/>
      <c r="H38" s="228"/>
      <c r="I38" s="228"/>
      <c r="J38" s="229"/>
      <c r="K38" s="229"/>
      <c r="L38" s="229"/>
      <c r="M38" s="229"/>
      <c r="N38" s="229"/>
      <c r="O38" s="229"/>
      <c r="P38" s="229"/>
      <c r="Q38" s="229"/>
    </row>
    <row r="39" spans="1:17" s="180" customFormat="1" ht="27" customHeight="1" hidden="1">
      <c r="A39" s="226" t="s">
        <v>555</v>
      </c>
      <c r="B39" s="227" t="s">
        <v>556</v>
      </c>
      <c r="C39" s="226" t="s">
        <v>546</v>
      </c>
      <c r="D39" s="228"/>
      <c r="E39" s="228"/>
      <c r="F39" s="228"/>
      <c r="G39" s="228"/>
      <c r="H39" s="228"/>
      <c r="I39" s="228"/>
      <c r="J39" s="229"/>
      <c r="K39" s="229"/>
      <c r="L39" s="229"/>
      <c r="M39" s="229"/>
      <c r="N39" s="229"/>
      <c r="O39" s="229"/>
      <c r="P39" s="229"/>
      <c r="Q39" s="229"/>
    </row>
    <row r="40" spans="1:17" s="180" customFormat="1" ht="27" customHeight="1" hidden="1">
      <c r="A40" s="226" t="s">
        <v>36</v>
      </c>
      <c r="B40" s="227" t="s">
        <v>557</v>
      </c>
      <c r="C40" s="226"/>
      <c r="D40" s="228"/>
      <c r="E40" s="228"/>
      <c r="F40" s="228"/>
      <c r="G40" s="228"/>
      <c r="H40" s="228"/>
      <c r="I40" s="228"/>
      <c r="J40" s="229"/>
      <c r="K40" s="229"/>
      <c r="L40" s="229"/>
      <c r="M40" s="229"/>
      <c r="N40" s="229"/>
      <c r="O40" s="229"/>
      <c r="P40" s="229"/>
      <c r="Q40" s="229"/>
    </row>
    <row r="41" spans="1:17" s="180" customFormat="1" ht="27" customHeight="1" hidden="1">
      <c r="A41" s="226" t="s">
        <v>37</v>
      </c>
      <c r="B41" s="227" t="s">
        <v>558</v>
      </c>
      <c r="C41" s="226" t="s">
        <v>559</v>
      </c>
      <c r="D41" s="228"/>
      <c r="E41" s="228"/>
      <c r="F41" s="228"/>
      <c r="G41" s="228"/>
      <c r="H41" s="228"/>
      <c r="I41" s="228"/>
      <c r="J41" s="229"/>
      <c r="K41" s="229"/>
      <c r="L41" s="229"/>
      <c r="M41" s="229"/>
      <c r="N41" s="229"/>
      <c r="O41" s="229"/>
      <c r="P41" s="229"/>
      <c r="Q41" s="229"/>
    </row>
    <row r="42" spans="1:17" s="180" customFormat="1" ht="27" customHeight="1" hidden="1">
      <c r="A42" s="226" t="s">
        <v>560</v>
      </c>
      <c r="B42" s="227" t="s">
        <v>561</v>
      </c>
      <c r="C42" s="226" t="s">
        <v>546</v>
      </c>
      <c r="D42" s="228"/>
      <c r="E42" s="228"/>
      <c r="F42" s="228"/>
      <c r="G42" s="228"/>
      <c r="H42" s="228"/>
      <c r="I42" s="228"/>
      <c r="J42" s="229"/>
      <c r="K42" s="229"/>
      <c r="L42" s="229"/>
      <c r="M42" s="229"/>
      <c r="N42" s="229"/>
      <c r="O42" s="229"/>
      <c r="P42" s="229"/>
      <c r="Q42" s="229"/>
    </row>
    <row r="43" spans="1:17" s="180" customFormat="1" ht="27" customHeight="1" hidden="1">
      <c r="A43" s="226" t="s">
        <v>562</v>
      </c>
      <c r="B43" s="227" t="s">
        <v>563</v>
      </c>
      <c r="C43" s="226" t="s">
        <v>564</v>
      </c>
      <c r="D43" s="228"/>
      <c r="E43" s="228"/>
      <c r="F43" s="228"/>
      <c r="G43" s="228"/>
      <c r="H43" s="228"/>
      <c r="I43" s="228"/>
      <c r="J43" s="229"/>
      <c r="K43" s="229"/>
      <c r="L43" s="229"/>
      <c r="M43" s="229"/>
      <c r="N43" s="229"/>
      <c r="O43" s="229"/>
      <c r="P43" s="229"/>
      <c r="Q43" s="229"/>
    </row>
    <row r="44" spans="1:17" s="180" customFormat="1" ht="27" customHeight="1" hidden="1">
      <c r="A44" s="226"/>
      <c r="B44" s="227" t="s">
        <v>565</v>
      </c>
      <c r="C44" s="226" t="s">
        <v>564</v>
      </c>
      <c r="D44" s="228"/>
      <c r="E44" s="228"/>
      <c r="F44" s="228"/>
      <c r="G44" s="228"/>
      <c r="H44" s="228"/>
      <c r="I44" s="228"/>
      <c r="J44" s="229"/>
      <c r="K44" s="229"/>
      <c r="L44" s="229"/>
      <c r="M44" s="229"/>
      <c r="N44" s="229"/>
      <c r="O44" s="229"/>
      <c r="P44" s="229"/>
      <c r="Q44" s="229"/>
    </row>
    <row r="45" spans="1:17" s="180" customFormat="1" ht="27" customHeight="1" hidden="1">
      <c r="A45" s="235"/>
      <c r="B45" s="236" t="s">
        <v>566</v>
      </c>
      <c r="C45" s="235" t="s">
        <v>564</v>
      </c>
      <c r="D45" s="237"/>
      <c r="E45" s="237"/>
      <c r="F45" s="237"/>
      <c r="G45" s="237"/>
      <c r="H45" s="237"/>
      <c r="I45" s="237"/>
      <c r="J45" s="229"/>
      <c r="K45" s="229"/>
      <c r="L45" s="229"/>
      <c r="M45" s="229"/>
      <c r="N45" s="229"/>
      <c r="O45" s="229"/>
      <c r="P45" s="229"/>
      <c r="Q45" s="229"/>
    </row>
    <row r="46" spans="1:17" s="19" customFormat="1" ht="17.25" customHeight="1">
      <c r="A46" s="221" t="s">
        <v>567</v>
      </c>
      <c r="B46" s="222"/>
      <c r="C46" s="222"/>
      <c r="D46" s="222"/>
      <c r="E46" s="222"/>
      <c r="F46" s="222"/>
      <c r="G46" s="222"/>
      <c r="H46" s="222"/>
      <c r="I46" s="222"/>
      <c r="J46" s="222"/>
      <c r="K46" s="222"/>
      <c r="L46" s="222"/>
      <c r="M46" s="222"/>
      <c r="N46" s="222"/>
      <c r="O46" s="222"/>
      <c r="P46" s="222"/>
      <c r="Q46" s="222"/>
    </row>
  </sheetData>
  <sheetProtection/>
  <mergeCells count="12">
    <mergeCell ref="F8:G8"/>
    <mergeCell ref="H8:I8"/>
    <mergeCell ref="J8:K8"/>
    <mergeCell ref="L8:M8"/>
    <mergeCell ref="N8:O8"/>
    <mergeCell ref="P8:Q8"/>
    <mergeCell ref="A5:I5"/>
    <mergeCell ref="O1:Q1"/>
    <mergeCell ref="A8:A9"/>
    <mergeCell ref="B8:B9"/>
    <mergeCell ref="C8:C9"/>
    <mergeCell ref="D8:E8"/>
  </mergeCells>
  <printOptions/>
  <pageMargins left="0.7874015748031497" right="0.7086614173228347" top="0.7874015748031497" bottom="0.3937007874015748" header="0.1968503937007874" footer="0.1968503937007874"/>
  <pageSetup fitToHeight="1" fitToWidth="1" horizontalDpi="600" verticalDpi="600" orientation="landscape"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O47"/>
  <sheetViews>
    <sheetView view="pageBreakPreview" zoomScaleSheetLayoutView="100" zoomScalePageLayoutView="0" workbookViewId="0" topLeftCell="A22">
      <selection activeCell="A30" sqref="A30:AM30"/>
    </sheetView>
  </sheetViews>
  <sheetFormatPr defaultColWidth="9.125" defaultRowHeight="12.75"/>
  <cols>
    <col min="1" max="1" width="6.50390625" style="1" customWidth="1"/>
    <col min="2" max="2" width="31.00390625" style="1" customWidth="1"/>
    <col min="3" max="3" width="12.375" style="1" customWidth="1"/>
    <col min="4" max="5" width="27.50390625" style="1" customWidth="1"/>
    <col min="6" max="6" width="24.125" style="1" customWidth="1"/>
    <col min="7" max="11" width="9.125" style="1" customWidth="1"/>
    <col min="12" max="12" width="21.00390625" style="1" customWidth="1"/>
    <col min="13" max="13" width="15.50390625" style="1" bestFit="1" customWidth="1"/>
    <col min="14" max="14" width="13.125" style="1" bestFit="1" customWidth="1"/>
    <col min="15" max="15" width="19.50390625" style="1" customWidth="1"/>
    <col min="16" max="16384" width="9.125" style="1" customWidth="1"/>
  </cols>
  <sheetData>
    <row r="1" ht="54" customHeight="1">
      <c r="F1" s="10" t="s">
        <v>54</v>
      </c>
    </row>
    <row r="4" spans="1:6" ht="31.5" customHeight="1">
      <c r="A4" s="253" t="s">
        <v>77</v>
      </c>
      <c r="B4" s="256"/>
      <c r="C4" s="256"/>
      <c r="D4" s="256"/>
      <c r="E4" s="256"/>
      <c r="F4" s="256"/>
    </row>
    <row r="5" spans="12:15" ht="15">
      <c r="L5" s="31"/>
      <c r="M5" s="35" t="s">
        <v>98</v>
      </c>
      <c r="N5" s="35">
        <v>2014</v>
      </c>
      <c r="O5" s="35">
        <v>2015</v>
      </c>
    </row>
    <row r="6" spans="12:15" ht="21.75" customHeight="1">
      <c r="L6" s="32" t="s">
        <v>5</v>
      </c>
      <c r="M6" s="36">
        <f>M7+M8+M9</f>
        <v>1435458.9870096399</v>
      </c>
      <c r="N6" s="37">
        <f>N7+N8+N9</f>
        <v>1553158.61821294</v>
      </c>
      <c r="O6" s="37">
        <f>O7+O8+O9</f>
        <v>4916421.173275676</v>
      </c>
    </row>
    <row r="7" spans="1:15" s="9" customFormat="1" ht="33.75">
      <c r="A7" s="6" t="s">
        <v>53</v>
      </c>
      <c r="B7" s="7" t="s">
        <v>0</v>
      </c>
      <c r="C7" s="7" t="s">
        <v>1</v>
      </c>
      <c r="D7" s="7" t="s">
        <v>99</v>
      </c>
      <c r="E7" s="7" t="s">
        <v>100</v>
      </c>
      <c r="F7" s="8" t="s">
        <v>101</v>
      </c>
      <c r="L7" s="33" t="s">
        <v>84</v>
      </c>
      <c r="M7" s="37">
        <f>(53108.75*(1235.226+39)+61740.95*(1235.226+37.17))*6/1000</f>
        <v>877388.9273622</v>
      </c>
      <c r="N7" s="37">
        <f>'Расшифровка расходов'!I77</f>
        <v>890719.72621</v>
      </c>
      <c r="O7" s="37">
        <f>'Расшифровка расходов'!K77</f>
        <v>4192650.469110937</v>
      </c>
    </row>
    <row r="8" spans="1:15" s="12" customFormat="1" ht="30.75">
      <c r="A8" s="2" t="s">
        <v>2</v>
      </c>
      <c r="B8" s="3" t="s">
        <v>3</v>
      </c>
      <c r="C8" s="2"/>
      <c r="D8" s="11"/>
      <c r="E8" s="11"/>
      <c r="F8" s="11"/>
      <c r="L8" s="34" t="s">
        <v>85</v>
      </c>
      <c r="M8" s="36">
        <f>25.53*9907.064908+27.34*11028.76893</f>
        <v>554453.9096474401</v>
      </c>
      <c r="N8" s="37">
        <f>'Расшифровка расходов'!I113</f>
        <v>662438.89200294</v>
      </c>
      <c r="O8" s="37">
        <f>'Расшифровка расходов'!K113</f>
        <v>723770.7041647392</v>
      </c>
    </row>
    <row r="9" spans="1:15" s="12" customFormat="1" ht="17.25" customHeight="1">
      <c r="A9" s="2" t="s">
        <v>4</v>
      </c>
      <c r="B9" s="3" t="s">
        <v>5</v>
      </c>
      <c r="C9" s="2" t="s">
        <v>6</v>
      </c>
      <c r="D9" s="135">
        <f>M7</f>
        <v>877388.9273622</v>
      </c>
      <c r="E9" s="23">
        <f>N7</f>
        <v>890719.72621</v>
      </c>
      <c r="F9" s="23">
        <f>O7</f>
        <v>4192650.469110937</v>
      </c>
      <c r="L9" s="34" t="s">
        <v>86</v>
      </c>
      <c r="M9" s="36">
        <v>3616.15</v>
      </c>
      <c r="N9" s="37">
        <v>0</v>
      </c>
      <c r="O9" s="37">
        <v>0</v>
      </c>
    </row>
    <row r="10" spans="1:6" s="12" customFormat="1" ht="17.25" customHeight="1">
      <c r="A10" s="2" t="s">
        <v>7</v>
      </c>
      <c r="B10" s="3" t="s">
        <v>8</v>
      </c>
      <c r="C10" s="2" t="s">
        <v>6</v>
      </c>
      <c r="D10" s="135">
        <f>-D31</f>
        <v>-17663.8425</v>
      </c>
      <c r="E10" s="43">
        <f>E9-N19</f>
        <v>28977.201250000042</v>
      </c>
      <c r="F10" s="43">
        <f>F9-O19</f>
        <v>22984.028274343815</v>
      </c>
    </row>
    <row r="11" spans="1:15" s="12" customFormat="1" ht="46.5" customHeight="1">
      <c r="A11" s="2" t="s">
        <v>9</v>
      </c>
      <c r="B11" s="3" t="s">
        <v>10</v>
      </c>
      <c r="C11" s="2" t="s">
        <v>6</v>
      </c>
      <c r="D11" s="135">
        <f>D9-M19+M17+M20</f>
        <v>-36284.3026378</v>
      </c>
      <c r="E11" s="43">
        <f>E9-N19+N17+N20</f>
        <v>263925.4302500001</v>
      </c>
      <c r="F11" s="43">
        <f>F9-O19+O17+O20</f>
        <v>301227.99635449884</v>
      </c>
      <c r="L11" s="31"/>
      <c r="M11" s="35">
        <v>2013</v>
      </c>
      <c r="N11" s="35">
        <v>2014</v>
      </c>
      <c r="O11" s="35">
        <v>2015</v>
      </c>
    </row>
    <row r="12" spans="1:15" s="12" customFormat="1" ht="17.25" customHeight="1">
      <c r="A12" s="2" t="s">
        <v>11</v>
      </c>
      <c r="B12" s="3" t="s">
        <v>12</v>
      </c>
      <c r="C12" s="2" t="s">
        <v>6</v>
      </c>
      <c r="D12" s="135">
        <f>SUM(M12,M18,M21,M22)</f>
        <v>154713.82249999998</v>
      </c>
      <c r="E12" s="43">
        <f>SUM(N12,N18,N21,N22)</f>
        <v>144841.75024999998</v>
      </c>
      <c r="F12" s="43">
        <f>SUM(O12,O18,O21,O22)</f>
        <v>113942.49939049876</v>
      </c>
      <c r="L12" s="39" t="s">
        <v>87</v>
      </c>
      <c r="M12" s="36">
        <f>SUM(M13:M16)</f>
        <v>20511.719999999998</v>
      </c>
      <c r="N12" s="36">
        <f>SUM(N13:N16)</f>
        <v>37866.96</v>
      </c>
      <c r="O12" s="36">
        <f>SUM(O13:O16)</f>
        <v>38120.0055235</v>
      </c>
    </row>
    <row r="13" spans="1:15" s="12" customFormat="1" ht="33" customHeight="1">
      <c r="A13" s="2" t="s">
        <v>13</v>
      </c>
      <c r="B13" s="3" t="s">
        <v>14</v>
      </c>
      <c r="C13" s="2"/>
      <c r="D13" s="23"/>
      <c r="E13" s="23"/>
      <c r="F13" s="23"/>
      <c r="L13" s="41" t="s">
        <v>89</v>
      </c>
      <c r="M13" s="37">
        <f>'Расшифровка расходов'!D54</f>
        <v>1550.16</v>
      </c>
      <c r="N13" s="37">
        <f>'Расшифровка расходов'!I54</f>
        <v>1959.8</v>
      </c>
      <c r="O13" s="37">
        <f>'Расшифровка расходов'!K54</f>
        <v>2021.131941</v>
      </c>
    </row>
    <row r="14" spans="1:15" s="12" customFormat="1" ht="92.25" customHeight="1">
      <c r="A14" s="2" t="s">
        <v>15</v>
      </c>
      <c r="B14" s="3" t="s">
        <v>63</v>
      </c>
      <c r="C14" s="2" t="s">
        <v>16</v>
      </c>
      <c r="D14" s="42">
        <f>D12/D9</f>
        <v>0.17633436857373477</v>
      </c>
      <c r="E14" s="42">
        <f>E12/E9</f>
        <v>0.16261203831905643</v>
      </c>
      <c r="F14" s="42">
        <f>F12/F9</f>
        <v>0.027176722750909543</v>
      </c>
      <c r="L14" s="41" t="s">
        <v>90</v>
      </c>
      <c r="M14" s="37">
        <f>'Расшифровка расходов'!D55</f>
        <v>597.73</v>
      </c>
      <c r="N14" s="37">
        <f>'Расшифровка расходов'!I55</f>
        <v>593.5</v>
      </c>
      <c r="O14" s="37">
        <f>'Расшифровка расходов'!K55</f>
        <v>612.0735825</v>
      </c>
    </row>
    <row r="15" spans="1:15" s="12" customFormat="1" ht="48" customHeight="1">
      <c r="A15" s="2" t="s">
        <v>17</v>
      </c>
      <c r="B15" s="3" t="s">
        <v>62</v>
      </c>
      <c r="C15" s="2"/>
      <c r="D15" s="23"/>
      <c r="E15" s="23"/>
      <c r="F15" s="23"/>
      <c r="L15" s="41" t="s">
        <v>91</v>
      </c>
      <c r="M15" s="37">
        <f>'Расшифровка расходов'!D56</f>
        <v>77.32</v>
      </c>
      <c r="N15" s="37">
        <f>'Расшифровка расходов'!I56</f>
        <v>107.3</v>
      </c>
      <c r="O15" s="37">
        <f>'Расшифровка расходов'!K56</f>
        <v>136.61</v>
      </c>
    </row>
    <row r="16" spans="1:15" s="12" customFormat="1" ht="50.25" customHeight="1">
      <c r="A16" s="2" t="s">
        <v>18</v>
      </c>
      <c r="B16" s="3" t="s">
        <v>55</v>
      </c>
      <c r="C16" s="2" t="s">
        <v>19</v>
      </c>
      <c r="D16" s="23" t="s">
        <v>79</v>
      </c>
      <c r="E16" s="23" t="s">
        <v>79</v>
      </c>
      <c r="F16" s="23" t="s">
        <v>79</v>
      </c>
      <c r="L16" s="41" t="s">
        <v>92</v>
      </c>
      <c r="M16" s="37">
        <f>'Расшифровка расходов'!D57</f>
        <v>18286.51</v>
      </c>
      <c r="N16" s="37">
        <f>'Расшифровка расходов'!I57</f>
        <v>35206.36</v>
      </c>
      <c r="O16" s="37">
        <f>'Расшифровка расходов'!K57</f>
        <v>35350.19</v>
      </c>
    </row>
    <row r="17" spans="1:15" s="12" customFormat="1" ht="33" customHeight="1">
      <c r="A17" s="2" t="s">
        <v>20</v>
      </c>
      <c r="B17" s="3" t="s">
        <v>56</v>
      </c>
      <c r="C17" s="2" t="s">
        <v>21</v>
      </c>
      <c r="D17" s="23" t="s">
        <v>79</v>
      </c>
      <c r="E17" s="23" t="s">
        <v>79</v>
      </c>
      <c r="F17" s="23" t="s">
        <v>79</v>
      </c>
      <c r="L17" s="40" t="s">
        <v>88</v>
      </c>
      <c r="M17" s="37">
        <f>'Расшифровка расходов'!D64</f>
        <v>238861.17</v>
      </c>
      <c r="N17" s="37">
        <f>'Расшифровка расходов'!I64</f>
        <v>241349.92</v>
      </c>
      <c r="O17" s="37">
        <f>'Расшифровка расходов'!K64</f>
        <v>284846</v>
      </c>
    </row>
    <row r="18" spans="1:15" s="15" customFormat="1" ht="18" customHeight="1">
      <c r="A18" s="13" t="s">
        <v>22</v>
      </c>
      <c r="B18" s="14" t="s">
        <v>57</v>
      </c>
      <c r="C18" s="13" t="s">
        <v>19</v>
      </c>
      <c r="D18" s="24">
        <v>1273.31</v>
      </c>
      <c r="E18" s="24">
        <v>1300.69</v>
      </c>
      <c r="F18" s="24">
        <v>1307.19</v>
      </c>
      <c r="L18" s="45" t="s">
        <v>97</v>
      </c>
      <c r="M18" s="37">
        <f>'Расшифровка расходов'!D69</f>
        <v>100567.87</v>
      </c>
      <c r="N18" s="37">
        <f>'Расшифровка расходов'!I69</f>
        <v>78551.78</v>
      </c>
      <c r="O18" s="37">
        <f>'Расшифровка расходов'!K69</f>
        <v>53410</v>
      </c>
    </row>
    <row r="19" spans="1:15" s="12" customFormat="1" ht="33.75" customHeight="1">
      <c r="A19" s="2" t="s">
        <v>58</v>
      </c>
      <c r="B19" s="3" t="s">
        <v>330</v>
      </c>
      <c r="C19" s="2" t="s">
        <v>59</v>
      </c>
      <c r="D19" s="25">
        <v>20935.834</v>
      </c>
      <c r="E19" s="25">
        <v>22102.55</v>
      </c>
      <c r="F19" s="25">
        <v>21955</v>
      </c>
      <c r="L19" s="40" t="s">
        <v>93</v>
      </c>
      <c r="M19" s="37">
        <v>1195660</v>
      </c>
      <c r="N19" s="37">
        <f>E9+N20-N21</f>
        <v>861742.52496</v>
      </c>
      <c r="O19" s="37">
        <f>F9+O20-O21</f>
        <v>4169666.440836593</v>
      </c>
    </row>
    <row r="20" spans="1:15" s="12" customFormat="1" ht="66" customHeight="1">
      <c r="A20" s="2" t="s">
        <v>24</v>
      </c>
      <c r="B20" s="3" t="s">
        <v>60</v>
      </c>
      <c r="C20" s="2" t="s">
        <v>23</v>
      </c>
      <c r="D20" s="23" t="s">
        <v>79</v>
      </c>
      <c r="E20" s="23" t="s">
        <v>79</v>
      </c>
      <c r="F20" s="23" t="s">
        <v>79</v>
      </c>
      <c r="L20" s="44" t="s">
        <v>94</v>
      </c>
      <c r="M20" s="37">
        <v>43125.6</v>
      </c>
      <c r="N20" s="37">
        <f>-('Расшифровка расходов'!I37+'Расшифровка расходов'!I42+'Расшифровка расходов'!I43)</f>
        <v>-6401.691000000001</v>
      </c>
      <c r="O20" s="37">
        <f>-('Расшифровка расходов'!K37+'Расшифровка расходов'!K42+'Расшифровка расходов'!K43)</f>
        <v>-6602.031919845001</v>
      </c>
    </row>
    <row r="21" spans="1:15" s="12" customFormat="1" ht="82.5" customHeight="1">
      <c r="A21" s="2" t="s">
        <v>25</v>
      </c>
      <c r="B21" s="3" t="s">
        <v>61</v>
      </c>
      <c r="C21" s="2" t="s">
        <v>16</v>
      </c>
      <c r="D21" s="26" t="s">
        <v>80</v>
      </c>
      <c r="E21" s="26" t="s">
        <v>81</v>
      </c>
      <c r="F21" s="26" t="s">
        <v>81</v>
      </c>
      <c r="L21" s="44" t="s">
        <v>95</v>
      </c>
      <c r="M21" s="37">
        <f>'Расшифровка расходов'!D62</f>
        <v>27786.712499999998</v>
      </c>
      <c r="N21" s="37">
        <f>'Расшифровка расходов'!I62</f>
        <v>22575.51025</v>
      </c>
      <c r="O21" s="37">
        <f>'Расшифровка расходов'!K62</f>
        <v>16381.99635449875</v>
      </c>
    </row>
    <row r="22" spans="1:15" s="12" customFormat="1" ht="69" customHeight="1">
      <c r="A22" s="2" t="s">
        <v>26</v>
      </c>
      <c r="B22" s="3" t="s">
        <v>64</v>
      </c>
      <c r="C22" s="2"/>
      <c r="D22" s="23"/>
      <c r="E22" s="23"/>
      <c r="F22" s="22"/>
      <c r="L22" s="44" t="s">
        <v>96</v>
      </c>
      <c r="M22" s="37">
        <f>'Расшифровка расходов'!D41</f>
        <v>5847.52</v>
      </c>
      <c r="N22" s="37">
        <f>'Расшифровка расходов'!I41</f>
        <v>5847.5</v>
      </c>
      <c r="O22" s="37">
        <f>'Расшифровка расходов'!K41</f>
        <v>6030.4975125</v>
      </c>
    </row>
    <row r="23" spans="1:6" s="12" customFormat="1" ht="82.5" customHeight="1">
      <c r="A23" s="2" t="s">
        <v>27</v>
      </c>
      <c r="B23" s="3" t="s">
        <v>65</v>
      </c>
      <c r="C23" s="2" t="s">
        <v>21</v>
      </c>
      <c r="D23" s="23" t="s">
        <v>79</v>
      </c>
      <c r="E23" s="23" t="s">
        <v>79</v>
      </c>
      <c r="F23" s="23" t="s">
        <v>79</v>
      </c>
    </row>
    <row r="24" spans="1:6" s="12" customFormat="1" ht="63.75" customHeight="1">
      <c r="A24" s="2" t="s">
        <v>28</v>
      </c>
      <c r="B24" s="3" t="s">
        <v>29</v>
      </c>
      <c r="C24" s="2"/>
      <c r="D24" s="23">
        <f>D25+D30-D31</f>
        <v>877388.95556</v>
      </c>
      <c r="E24" s="23">
        <f>E25+E30</f>
        <v>890719.72621</v>
      </c>
      <c r="F24" s="23">
        <f>F25+F30+F31</f>
        <v>4192650.469110937</v>
      </c>
    </row>
    <row r="25" spans="1:6" s="12" customFormat="1" ht="84.75" customHeight="1">
      <c r="A25" s="2" t="s">
        <v>30</v>
      </c>
      <c r="B25" s="3" t="s">
        <v>67</v>
      </c>
      <c r="C25" s="2" t="s">
        <v>6</v>
      </c>
      <c r="D25" s="23">
        <f>'Расшифровка расходов'!D44</f>
        <v>389317.67556000006</v>
      </c>
      <c r="E25" s="23">
        <f>'Расшифровка расходов'!I44</f>
        <v>385964.191</v>
      </c>
      <c r="F25" s="23">
        <f>'Расшифровка расходов'!K44</f>
        <v>398042.94035734504</v>
      </c>
    </row>
    <row r="26" spans="1:6" s="12" customFormat="1" ht="15">
      <c r="A26" s="2"/>
      <c r="B26" s="3" t="s">
        <v>66</v>
      </c>
      <c r="C26" s="2"/>
      <c r="D26" s="23"/>
      <c r="E26" s="23"/>
      <c r="F26" s="23"/>
    </row>
    <row r="27" spans="1:6" s="12" customFormat="1" ht="15">
      <c r="A27" s="2"/>
      <c r="B27" s="3" t="s">
        <v>31</v>
      </c>
      <c r="C27" s="2"/>
      <c r="D27" s="23">
        <f>'Расшифровка расходов'!D14</f>
        <v>201651.67</v>
      </c>
      <c r="E27" s="23">
        <f>'Расшифровка расходов'!I14</f>
        <v>196723.99</v>
      </c>
      <c r="F27" s="23">
        <f>'Расшифровка расходов'!K14</f>
        <v>202880.46726705</v>
      </c>
    </row>
    <row r="28" spans="1:6" s="12" customFormat="1" ht="15">
      <c r="A28" s="2"/>
      <c r="B28" s="3" t="s">
        <v>32</v>
      </c>
      <c r="C28" s="2"/>
      <c r="D28" s="23">
        <f>'Расшифровка расходов'!D18</f>
        <v>82277.6</v>
      </c>
      <c r="E28" s="23">
        <f>'Расшифровка расходов'!I18</f>
        <v>84394.8</v>
      </c>
      <c r="F28" s="23">
        <f>'Расшифровка расходов'!K18</f>
        <v>87035.93526600001</v>
      </c>
    </row>
    <row r="29" spans="1:6" s="12" customFormat="1" ht="15">
      <c r="A29" s="2"/>
      <c r="B29" s="3" t="s">
        <v>33</v>
      </c>
      <c r="C29" s="2"/>
      <c r="D29" s="23"/>
      <c r="E29" s="23">
        <f>'Расшифровка расходов'!I10</f>
        <v>8093.780000000001</v>
      </c>
      <c r="F29" s="23">
        <f>'Расшифровка расходов'!K10</f>
        <v>8347.0748451</v>
      </c>
    </row>
    <row r="30" spans="1:6" s="12" customFormat="1" ht="71.25">
      <c r="A30" s="2" t="s">
        <v>34</v>
      </c>
      <c r="B30" s="3" t="s">
        <v>68</v>
      </c>
      <c r="C30" s="2" t="s">
        <v>6</v>
      </c>
      <c r="D30" s="23">
        <f>'Расшифровка расходов'!D71</f>
        <v>505735.1225</v>
      </c>
      <c r="E30" s="23">
        <f>'Расшифровка расходов'!I71</f>
        <v>504755.53521</v>
      </c>
      <c r="F30" s="23">
        <f>'Расшифровка расходов'!K71</f>
        <v>2614905.538753592</v>
      </c>
    </row>
    <row r="31" spans="1:6" s="12" customFormat="1" ht="46.5">
      <c r="A31" s="2" t="s">
        <v>35</v>
      </c>
      <c r="B31" s="3" t="s">
        <v>69</v>
      </c>
      <c r="C31" s="2" t="s">
        <v>6</v>
      </c>
      <c r="D31" s="23">
        <f>'Расшифровка расходов'!D74</f>
        <v>17663.8425</v>
      </c>
      <c r="E31" s="23" t="s">
        <v>79</v>
      </c>
      <c r="F31" s="23">
        <f>'Расшифровка расходов'!K74</f>
        <v>1179701.99</v>
      </c>
    </row>
    <row r="32" spans="1:6" s="12" customFormat="1" ht="30.75">
      <c r="A32" s="2" t="s">
        <v>36</v>
      </c>
      <c r="B32" s="3" t="s">
        <v>78</v>
      </c>
      <c r="C32" s="2" t="s">
        <v>6</v>
      </c>
      <c r="D32" s="23">
        <f>M17+M18</f>
        <v>339429.04000000004</v>
      </c>
      <c r="E32" s="23">
        <f>N17+N18</f>
        <v>319901.7</v>
      </c>
      <c r="F32" s="23">
        <f>O17+O18</f>
        <v>338256</v>
      </c>
    </row>
    <row r="33" spans="1:6" s="12" customFormat="1" ht="62.25">
      <c r="A33" s="2" t="s">
        <v>37</v>
      </c>
      <c r="B33" s="3" t="s">
        <v>38</v>
      </c>
      <c r="C33" s="2"/>
      <c r="D33" s="22"/>
      <c r="E33" s="22" t="s">
        <v>79</v>
      </c>
      <c r="F33" s="23" t="s">
        <v>79</v>
      </c>
    </row>
    <row r="34" spans="1:6" s="12" customFormat="1" ht="15">
      <c r="A34" s="2"/>
      <c r="B34" s="16" t="s">
        <v>39</v>
      </c>
      <c r="C34" s="2"/>
      <c r="D34" s="23"/>
      <c r="E34" s="23"/>
      <c r="F34" s="23"/>
    </row>
    <row r="35" spans="1:6" s="12" customFormat="1" ht="18">
      <c r="A35" s="2"/>
      <c r="B35" s="3" t="s">
        <v>70</v>
      </c>
      <c r="C35" s="2" t="s">
        <v>40</v>
      </c>
      <c r="D35" s="22">
        <v>20224.53</v>
      </c>
      <c r="E35" s="22">
        <v>20259.69</v>
      </c>
      <c r="F35" s="23">
        <v>20259.69</v>
      </c>
    </row>
    <row r="36" spans="1:6" s="12" customFormat="1" ht="36" customHeight="1">
      <c r="A36" s="2"/>
      <c r="B36" s="3" t="s">
        <v>71</v>
      </c>
      <c r="C36" s="2" t="s">
        <v>41</v>
      </c>
      <c r="D36" s="23">
        <f>D24/D35</f>
        <v>43.3824150949367</v>
      </c>
      <c r="E36" s="23">
        <f>E24/E35</f>
        <v>43.96512119435194</v>
      </c>
      <c r="F36" s="23">
        <f>F24/F35</f>
        <v>206.94544038486953</v>
      </c>
    </row>
    <row r="37" spans="1:6" s="12" customFormat="1" ht="62.25">
      <c r="A37" s="2" t="s">
        <v>42</v>
      </c>
      <c r="B37" s="3" t="s">
        <v>43</v>
      </c>
      <c r="C37" s="2"/>
      <c r="D37" s="23"/>
      <c r="E37" s="23"/>
      <c r="F37" s="23"/>
    </row>
    <row r="38" spans="1:6" s="12" customFormat="1" ht="30.75">
      <c r="A38" s="2" t="s">
        <v>44</v>
      </c>
      <c r="B38" s="3" t="s">
        <v>45</v>
      </c>
      <c r="C38" s="2" t="s">
        <v>46</v>
      </c>
      <c r="D38" s="23">
        <f>'Расшифровка расходов'!D15</f>
        <v>376</v>
      </c>
      <c r="E38" s="23">
        <f>'Расшифровка расходов'!I15</f>
        <v>374</v>
      </c>
      <c r="F38" s="23">
        <f>'Расшифровка расходов'!K15</f>
        <v>383</v>
      </c>
    </row>
    <row r="39" spans="1:7" s="12" customFormat="1" ht="46.5">
      <c r="A39" s="2" t="s">
        <v>47</v>
      </c>
      <c r="B39" s="3" t="s">
        <v>48</v>
      </c>
      <c r="C39" s="2" t="s">
        <v>72</v>
      </c>
      <c r="D39" s="23">
        <f>D27/D38/12</f>
        <v>44.69230274822695</v>
      </c>
      <c r="E39" s="23">
        <f>E27/E38/12</f>
        <v>43.83333110516934</v>
      </c>
      <c r="F39" s="23">
        <f>F27/F38/12</f>
        <v>44.142834479340735</v>
      </c>
      <c r="G39" s="38">
        <f>F39/E39</f>
        <v>1.0070609138381201</v>
      </c>
    </row>
    <row r="40" spans="1:6" s="12" customFormat="1" ht="78.75" customHeight="1">
      <c r="A40" s="4" t="s">
        <v>49</v>
      </c>
      <c r="B40" s="5" t="s">
        <v>50</v>
      </c>
      <c r="C40" s="4"/>
      <c r="D40" s="27" t="s">
        <v>82</v>
      </c>
      <c r="E40" s="27" t="s">
        <v>83</v>
      </c>
      <c r="F40" s="28"/>
    </row>
    <row r="41" spans="1:6" s="12" customFormat="1" ht="15">
      <c r="A41" s="4"/>
      <c r="B41" s="17" t="s">
        <v>39</v>
      </c>
      <c r="C41" s="4"/>
      <c r="D41" s="29"/>
      <c r="E41" s="29"/>
      <c r="F41" s="29"/>
    </row>
    <row r="42" spans="1:6" s="12" customFormat="1" ht="63.75" customHeight="1">
      <c r="A42" s="4"/>
      <c r="B42" s="5" t="s">
        <v>51</v>
      </c>
      <c r="C42" s="4" t="s">
        <v>6</v>
      </c>
      <c r="D42" s="29">
        <v>2584356</v>
      </c>
      <c r="E42" s="29">
        <v>2584356</v>
      </c>
      <c r="F42" s="29">
        <v>2584356</v>
      </c>
    </row>
    <row r="43" spans="1:6" s="12" customFormat="1" ht="78" customHeight="1">
      <c r="A43" s="20"/>
      <c r="B43" s="21" t="s">
        <v>52</v>
      </c>
      <c r="C43" s="20" t="s">
        <v>6</v>
      </c>
      <c r="D43" s="30"/>
      <c r="E43" s="30"/>
      <c r="F43" s="30"/>
    </row>
    <row r="44" s="19" customFormat="1" ht="19.5" customHeight="1">
      <c r="A44" s="18" t="s">
        <v>73</v>
      </c>
    </row>
    <row r="45" s="19" customFormat="1" ht="15">
      <c r="A45" s="18" t="s">
        <v>74</v>
      </c>
    </row>
    <row r="46" s="19" customFormat="1" ht="15">
      <c r="A46" s="18" t="s">
        <v>75</v>
      </c>
    </row>
    <row r="47" s="19" customFormat="1" ht="15">
      <c r="A47" s="18" t="s">
        <v>76</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N852"/>
  <sheetViews>
    <sheetView showGridLines="0" zoomScale="70" zoomScaleNormal="70" zoomScalePageLayoutView="0" workbookViewId="0" topLeftCell="A1">
      <pane xSplit="2" ySplit="7" topLeftCell="C60" activePane="bottomRight" state="frozen"/>
      <selection pane="topLeft" activeCell="A18" sqref="A18:AM19"/>
      <selection pane="topRight" activeCell="A18" sqref="A18:AM19"/>
      <selection pane="bottomLeft" activeCell="A18" sqref="A18:AM19"/>
      <selection pane="bottomRight" activeCell="A18" sqref="A18:AM19"/>
    </sheetView>
  </sheetViews>
  <sheetFormatPr defaultColWidth="12.375" defaultRowHeight="12.75"/>
  <cols>
    <col min="1" max="1" width="9.625" style="46" customWidth="1"/>
    <col min="2" max="2" width="71.50390625" style="128" customWidth="1"/>
    <col min="3" max="3" width="17.50390625" style="129" customWidth="1"/>
    <col min="4" max="4" width="17.50390625" style="130" customWidth="1"/>
    <col min="5" max="5" width="24.00390625" style="129" hidden="1" customWidth="1"/>
    <col min="6" max="6" width="20.50390625" style="129" customWidth="1"/>
    <col min="7" max="7" width="45.125" style="129" hidden="1" customWidth="1"/>
    <col min="8" max="8" width="12.375" style="46" hidden="1" customWidth="1"/>
    <col min="9" max="9" width="18.50390625" style="46" customWidth="1"/>
    <col min="10" max="10" width="15.50390625" style="46" hidden="1" customWidth="1"/>
    <col min="11" max="11" width="16.50390625" style="46" bestFit="1" customWidth="1"/>
    <col min="12" max="12" width="15.50390625" style="46" hidden="1" customWidth="1"/>
    <col min="13" max="13" width="13.50390625" style="46" bestFit="1" customWidth="1"/>
    <col min="14" max="16384" width="12.375" style="46" customWidth="1"/>
  </cols>
  <sheetData>
    <row r="1" spans="1:7" ht="20.25">
      <c r="A1" s="259" t="s">
        <v>102</v>
      </c>
      <c r="B1" s="259"/>
      <c r="C1" s="259"/>
      <c r="D1" s="259"/>
      <c r="E1" s="259"/>
      <c r="F1" s="259"/>
      <c r="G1" s="259"/>
    </row>
    <row r="2" spans="1:7" ht="15" customHeight="1" thickBot="1">
      <c r="A2" s="47"/>
      <c r="B2" s="48"/>
      <c r="C2" s="49"/>
      <c r="D2" s="49"/>
      <c r="E2" s="49"/>
      <c r="F2" s="49"/>
      <c r="G2" s="49"/>
    </row>
    <row r="3" spans="1:7" ht="15" customHeight="1">
      <c r="A3" s="260" t="s">
        <v>103</v>
      </c>
      <c r="B3" s="261"/>
      <c r="C3" s="266" t="s">
        <v>103</v>
      </c>
      <c r="D3" s="267"/>
      <c r="E3" s="267"/>
      <c r="F3" s="267"/>
      <c r="G3" s="268"/>
    </row>
    <row r="4" spans="1:7" ht="67.5" customHeight="1" hidden="1">
      <c r="A4" s="262"/>
      <c r="B4" s="263"/>
      <c r="C4" s="269"/>
      <c r="D4" s="270"/>
      <c r="E4" s="270"/>
      <c r="F4" s="270"/>
      <c r="G4" s="50"/>
    </row>
    <row r="5" spans="1:12" ht="15" customHeight="1">
      <c r="A5" s="262"/>
      <c r="B5" s="263"/>
      <c r="C5" s="257" t="s">
        <v>104</v>
      </c>
      <c r="D5" s="258"/>
      <c r="E5" s="258"/>
      <c r="F5" s="258"/>
      <c r="G5" s="271"/>
      <c r="I5" s="257" t="s">
        <v>324</v>
      </c>
      <c r="J5" s="258"/>
      <c r="K5" s="257" t="s">
        <v>325</v>
      </c>
      <c r="L5" s="258"/>
    </row>
    <row r="6" spans="1:12" s="54" customFormat="1" ht="69" customHeight="1">
      <c r="A6" s="264"/>
      <c r="B6" s="265"/>
      <c r="C6" s="51" t="s">
        <v>105</v>
      </c>
      <c r="D6" s="52" t="s">
        <v>106</v>
      </c>
      <c r="E6" s="52" t="s">
        <v>107</v>
      </c>
      <c r="F6" s="52" t="s">
        <v>108</v>
      </c>
      <c r="G6" s="53" t="s">
        <v>109</v>
      </c>
      <c r="I6" s="51" t="s">
        <v>105</v>
      </c>
      <c r="J6" s="52" t="s">
        <v>106</v>
      </c>
      <c r="K6" s="51" t="s">
        <v>105</v>
      </c>
      <c r="L6" s="52" t="s">
        <v>106</v>
      </c>
    </row>
    <row r="7" spans="1:12" s="54" customFormat="1" ht="35.25" customHeight="1">
      <c r="A7" s="55" t="s">
        <v>110</v>
      </c>
      <c r="B7" s="56" t="s">
        <v>111</v>
      </c>
      <c r="C7" s="51" t="s">
        <v>112</v>
      </c>
      <c r="D7" s="52" t="s">
        <v>112</v>
      </c>
      <c r="E7" s="52"/>
      <c r="F7" s="52" t="s">
        <v>112</v>
      </c>
      <c r="G7" s="53" t="s">
        <v>112</v>
      </c>
      <c r="I7" s="51" t="s">
        <v>112</v>
      </c>
      <c r="J7" s="52" t="s">
        <v>112</v>
      </c>
      <c r="K7" s="51" t="s">
        <v>112</v>
      </c>
      <c r="L7" s="52" t="s">
        <v>112</v>
      </c>
    </row>
    <row r="8" spans="1:12" s="54" customFormat="1" ht="18.75" customHeight="1">
      <c r="A8" s="57" t="s">
        <v>113</v>
      </c>
      <c r="B8" s="58" t="s">
        <v>114</v>
      </c>
      <c r="C8" s="59" t="s">
        <v>115</v>
      </c>
      <c r="D8" s="60" t="s">
        <v>116</v>
      </c>
      <c r="E8" s="60" t="s">
        <v>117</v>
      </c>
      <c r="F8" s="60" t="s">
        <v>118</v>
      </c>
      <c r="G8" s="61" t="s">
        <v>119</v>
      </c>
      <c r="I8" s="59" t="s">
        <v>119</v>
      </c>
      <c r="J8" s="60" t="s">
        <v>254</v>
      </c>
      <c r="K8" s="59" t="s">
        <v>119</v>
      </c>
      <c r="L8" s="60" t="s">
        <v>254</v>
      </c>
    </row>
    <row r="9" spans="1:12" ht="18">
      <c r="A9" s="62" t="s">
        <v>120</v>
      </c>
      <c r="B9" s="63" t="s">
        <v>121</v>
      </c>
      <c r="C9" s="64">
        <f>SUM(C10,C13)</f>
        <v>8093.780000000001</v>
      </c>
      <c r="D9" s="64">
        <f>SUM(D10,D13)</f>
        <v>11354.449999999999</v>
      </c>
      <c r="E9" s="65"/>
      <c r="F9" s="64">
        <f>C9-D9</f>
        <v>-3260.6699999999983</v>
      </c>
      <c r="G9" s="66"/>
      <c r="H9" s="67">
        <f>D9/C9</f>
        <v>1.4028612094719646</v>
      </c>
      <c r="I9" s="64">
        <f>SUM(I10,I13)</f>
        <v>8093.780000000001</v>
      </c>
      <c r="J9" s="64">
        <f>SUM(J10,J13)</f>
        <v>0</v>
      </c>
      <c r="K9" s="64">
        <f>SUM(K10,K13)</f>
        <v>8347.0748451</v>
      </c>
      <c r="L9" s="64">
        <f>SUM(L10,L13)</f>
        <v>0</v>
      </c>
    </row>
    <row r="10" spans="1:12" ht="18">
      <c r="A10" s="68" t="s">
        <v>122</v>
      </c>
      <c r="B10" s="69" t="s">
        <v>123</v>
      </c>
      <c r="C10" s="64">
        <f>SUM(C11:C12)</f>
        <v>8093.780000000001</v>
      </c>
      <c r="D10" s="64">
        <f>SUM(D11:D12)</f>
        <v>11354.449999999999</v>
      </c>
      <c r="E10" s="65"/>
      <c r="F10" s="64">
        <f aca="true" t="shared" si="0" ref="F10:F73">C10-D10</f>
        <v>-3260.6699999999983</v>
      </c>
      <c r="G10" s="66"/>
      <c r="H10" s="67">
        <f aca="true" t="shared" si="1" ref="H10:H73">D10/C10</f>
        <v>1.4028612094719646</v>
      </c>
      <c r="I10" s="64">
        <f>SUM(I11:I12)</f>
        <v>8093.780000000001</v>
      </c>
      <c r="J10" s="64">
        <f>SUM(J11:J12)</f>
        <v>0</v>
      </c>
      <c r="K10" s="64">
        <f>SUM(K11:K12)</f>
        <v>8347.0748451</v>
      </c>
      <c r="L10" s="64">
        <f>SUM(L11:L12)</f>
        <v>0</v>
      </c>
    </row>
    <row r="11" spans="1:12" ht="18">
      <c r="A11" s="68" t="s">
        <v>124</v>
      </c>
      <c r="B11" s="69" t="s">
        <v>125</v>
      </c>
      <c r="C11" s="64">
        <v>5637.93</v>
      </c>
      <c r="D11" s="64">
        <v>8159.48</v>
      </c>
      <c r="E11" s="65"/>
      <c r="F11" s="64">
        <f t="shared" si="0"/>
        <v>-2521.5499999999993</v>
      </c>
      <c r="G11" s="66"/>
      <c r="H11" s="67">
        <f t="shared" si="1"/>
        <v>1.447247482675379</v>
      </c>
      <c r="I11" s="64">
        <f>C11</f>
        <v>5637.93</v>
      </c>
      <c r="J11" s="64"/>
      <c r="K11" s="64">
        <f>I11*1.031295</f>
        <v>5814.369019350001</v>
      </c>
      <c r="L11" s="64"/>
    </row>
    <row r="12" spans="1:12" ht="18">
      <c r="A12" s="68" t="s">
        <v>126</v>
      </c>
      <c r="B12" s="69" t="s">
        <v>127</v>
      </c>
      <c r="C12" s="64">
        <v>2455.85</v>
      </c>
      <c r="D12" s="64">
        <v>3194.97</v>
      </c>
      <c r="E12" s="65"/>
      <c r="F12" s="64">
        <f t="shared" si="0"/>
        <v>-739.1199999999999</v>
      </c>
      <c r="G12" s="66"/>
      <c r="H12" s="67">
        <f t="shared" si="1"/>
        <v>1.3009630066982918</v>
      </c>
      <c r="I12" s="64">
        <f>C12</f>
        <v>2455.85</v>
      </c>
      <c r="J12" s="64"/>
      <c r="K12" s="64">
        <f>I12*1.031295</f>
        <v>2532.7058257500003</v>
      </c>
      <c r="L12" s="64"/>
    </row>
    <row r="13" spans="1:12" ht="45">
      <c r="A13" s="68" t="s">
        <v>128</v>
      </c>
      <c r="B13" s="69" t="s">
        <v>129</v>
      </c>
      <c r="C13" s="64">
        <v>0</v>
      </c>
      <c r="D13" s="64">
        <v>0</v>
      </c>
      <c r="E13" s="65"/>
      <c r="F13" s="64">
        <f t="shared" si="0"/>
        <v>0</v>
      </c>
      <c r="G13" s="70"/>
      <c r="H13" s="71"/>
      <c r="I13" s="64">
        <v>0</v>
      </c>
      <c r="J13" s="64">
        <v>0</v>
      </c>
      <c r="K13" s="64">
        <v>0</v>
      </c>
      <c r="L13" s="64">
        <v>0</v>
      </c>
    </row>
    <row r="14" spans="1:12" ht="30">
      <c r="A14" s="68" t="s">
        <v>130</v>
      </c>
      <c r="B14" s="69" t="s">
        <v>131</v>
      </c>
      <c r="C14" s="64">
        <v>196723.99</v>
      </c>
      <c r="D14" s="64">
        <v>201651.67</v>
      </c>
      <c r="E14" s="65"/>
      <c r="F14" s="64">
        <f t="shared" si="0"/>
        <v>-4927.680000000022</v>
      </c>
      <c r="G14" s="70"/>
      <c r="H14" s="71">
        <f t="shared" si="1"/>
        <v>1.02504869894109</v>
      </c>
      <c r="I14" s="64">
        <f>C14</f>
        <v>196723.99</v>
      </c>
      <c r="J14" s="64"/>
      <c r="K14" s="64">
        <f>I14*1.031295</f>
        <v>202880.46726705</v>
      </c>
      <c r="L14" s="64"/>
    </row>
    <row r="15" spans="1:12" ht="15">
      <c r="A15" s="68" t="s">
        <v>132</v>
      </c>
      <c r="B15" s="69" t="s">
        <v>133</v>
      </c>
      <c r="C15" s="64">
        <v>433</v>
      </c>
      <c r="D15" s="64">
        <v>376</v>
      </c>
      <c r="E15" s="65"/>
      <c r="F15" s="64">
        <f t="shared" si="0"/>
        <v>57</v>
      </c>
      <c r="G15" s="70"/>
      <c r="H15" s="71">
        <f t="shared" si="1"/>
        <v>0.8683602771362586</v>
      </c>
      <c r="I15" s="64">
        <v>374</v>
      </c>
      <c r="J15" s="64"/>
      <c r="K15" s="64">
        <v>383</v>
      </c>
      <c r="L15" s="64"/>
    </row>
    <row r="16" spans="1:12" ht="15">
      <c r="A16" s="68" t="s">
        <v>134</v>
      </c>
      <c r="B16" s="69" t="s">
        <v>135</v>
      </c>
      <c r="C16" s="64">
        <f>C14/C15/12*1000</f>
        <v>37860.66012317167</v>
      </c>
      <c r="D16" s="64">
        <f>D14/D15/12*1000</f>
        <v>44692.30274822695</v>
      </c>
      <c r="E16" s="65"/>
      <c r="F16" s="64">
        <f t="shared" si="0"/>
        <v>-6831.642625055283</v>
      </c>
      <c r="G16" s="70"/>
      <c r="H16" s="72">
        <f t="shared" si="1"/>
        <v>1.180441719791202</v>
      </c>
      <c r="I16" s="64">
        <f>I14/I15/12*1000</f>
        <v>43833.331105169345</v>
      </c>
      <c r="J16" s="64" t="e">
        <f>J14/J15/12*1000</f>
        <v>#DIV/0!</v>
      </c>
      <c r="K16" s="64">
        <f>K14/K15/12*1000</f>
        <v>44142.83447934074</v>
      </c>
      <c r="L16" s="64" t="e">
        <f>L14/L15/12*1000</f>
        <v>#DIV/0!</v>
      </c>
    </row>
    <row r="17" spans="1:12" ht="15">
      <c r="A17" s="68" t="s">
        <v>136</v>
      </c>
      <c r="B17" s="69" t="s">
        <v>137</v>
      </c>
      <c r="C17" s="64">
        <f>SUM(C18:C19)</f>
        <v>168897.22999999998</v>
      </c>
      <c r="D17" s="64">
        <f>SUM(D18:D19)</f>
        <v>164331.45556</v>
      </c>
      <c r="E17" s="65"/>
      <c r="F17" s="64">
        <f t="shared" si="0"/>
        <v>4565.774439999979</v>
      </c>
      <c r="G17" s="70"/>
      <c r="H17" s="71">
        <f t="shared" si="1"/>
        <v>0.9729671443397859</v>
      </c>
      <c r="I17" s="64">
        <f>SUM(I18:I19)</f>
        <v>168897.22999999998</v>
      </c>
      <c r="J17" s="64">
        <f>SUM(J18:J19)</f>
        <v>0</v>
      </c>
      <c r="K17" s="64">
        <f>SUM(K18:K19)</f>
        <v>174182.86881285004</v>
      </c>
      <c r="L17" s="64">
        <f>SUM(L18:L19)</f>
        <v>0</v>
      </c>
    </row>
    <row r="18" spans="1:12" ht="15">
      <c r="A18" s="68" t="s">
        <v>138</v>
      </c>
      <c r="B18" s="69" t="s">
        <v>139</v>
      </c>
      <c r="C18" s="64">
        <v>84394.8</v>
      </c>
      <c r="D18" s="64">
        <f>80804.52+1473.08</f>
        <v>82277.6</v>
      </c>
      <c r="E18" s="65"/>
      <c r="F18" s="64">
        <f t="shared" si="0"/>
        <v>2117.199999999997</v>
      </c>
      <c r="G18" s="70"/>
      <c r="H18" s="71">
        <f t="shared" si="1"/>
        <v>0.9749131463075924</v>
      </c>
      <c r="I18" s="64">
        <f>C18</f>
        <v>84394.8</v>
      </c>
      <c r="J18" s="64"/>
      <c r="K18" s="64">
        <f>I18*1.031295</f>
        <v>87035.93526600001</v>
      </c>
      <c r="L18" s="64"/>
    </row>
    <row r="19" spans="1:12" ht="15" customHeight="1">
      <c r="A19" s="68" t="s">
        <v>140</v>
      </c>
      <c r="B19" s="69" t="s">
        <v>141</v>
      </c>
      <c r="C19" s="64">
        <f>SUM(C20:C35)</f>
        <v>84502.43</v>
      </c>
      <c r="D19" s="64">
        <f>SUM(D20:D35)</f>
        <v>82053.85556</v>
      </c>
      <c r="E19" s="65"/>
      <c r="F19" s="64">
        <f t="shared" si="0"/>
        <v>2448.5744399999967</v>
      </c>
      <c r="G19" s="70"/>
      <c r="H19" s="71">
        <f t="shared" si="1"/>
        <v>0.9710236209775269</v>
      </c>
      <c r="I19" s="64">
        <f>SUM(I20:I35)</f>
        <v>84502.43</v>
      </c>
      <c r="J19" s="64">
        <f>SUM(J20:J35)</f>
        <v>0</v>
      </c>
      <c r="K19" s="64">
        <f>SUM(K20:K35)</f>
        <v>87146.93354685</v>
      </c>
      <c r="L19" s="64">
        <f>SUM(L20:L35)</f>
        <v>0</v>
      </c>
    </row>
    <row r="20" spans="1:12" ht="18">
      <c r="A20" s="68" t="s">
        <v>142</v>
      </c>
      <c r="B20" s="69" t="s">
        <v>143</v>
      </c>
      <c r="C20" s="64">
        <v>221.75</v>
      </c>
      <c r="D20" s="64">
        <f>284.27556</f>
        <v>284.27556</v>
      </c>
      <c r="E20" s="65"/>
      <c r="F20" s="64">
        <f t="shared" si="0"/>
        <v>-62.525559999999984</v>
      </c>
      <c r="G20" s="66"/>
      <c r="H20" s="67">
        <f t="shared" si="1"/>
        <v>1.281964193912063</v>
      </c>
      <c r="I20" s="64">
        <f>C20</f>
        <v>221.75</v>
      </c>
      <c r="J20" s="64"/>
      <c r="K20" s="64">
        <f>I20*1.031295</f>
        <v>228.68966625000002</v>
      </c>
      <c r="L20" s="64"/>
    </row>
    <row r="21" spans="1:12" ht="15">
      <c r="A21" s="68" t="s">
        <v>144</v>
      </c>
      <c r="B21" s="69" t="s">
        <v>145</v>
      </c>
      <c r="C21" s="64">
        <v>30873.88</v>
      </c>
      <c r="D21" s="64">
        <f>1170+29860.68</f>
        <v>31030.68</v>
      </c>
      <c r="E21" s="65"/>
      <c r="F21" s="64">
        <f t="shared" si="0"/>
        <v>-156.79999999999927</v>
      </c>
      <c r="G21" s="73"/>
      <c r="H21" s="71">
        <f t="shared" si="1"/>
        <v>1.0050787267424761</v>
      </c>
      <c r="I21" s="64">
        <f>C21</f>
        <v>30873.88</v>
      </c>
      <c r="J21" s="64"/>
      <c r="K21" s="64">
        <f>I21*1.031295</f>
        <v>31840.078074600002</v>
      </c>
      <c r="L21" s="64"/>
    </row>
    <row r="22" spans="1:12" ht="15">
      <c r="A22" s="68" t="s">
        <v>146</v>
      </c>
      <c r="B22" s="69" t="s">
        <v>147</v>
      </c>
      <c r="C22" s="64">
        <v>608.7</v>
      </c>
      <c r="D22" s="64">
        <f>1881.72-1477.26697</f>
        <v>404.4530300000001</v>
      </c>
      <c r="E22" s="65"/>
      <c r="F22" s="64">
        <f t="shared" si="0"/>
        <v>204.24696999999992</v>
      </c>
      <c r="G22" s="73"/>
      <c r="H22" s="67">
        <f t="shared" si="1"/>
        <v>0.6644538031871202</v>
      </c>
      <c r="I22" s="64">
        <f>C22</f>
        <v>608.7</v>
      </c>
      <c r="J22" s="64"/>
      <c r="K22" s="64">
        <f>I22*1.031295</f>
        <v>627.7492665000001</v>
      </c>
      <c r="L22" s="64"/>
    </row>
    <row r="23" spans="1:12" ht="15">
      <c r="A23" s="68" t="s">
        <v>148</v>
      </c>
      <c r="B23" s="69" t="s">
        <v>149</v>
      </c>
      <c r="C23" s="64">
        <v>22.17</v>
      </c>
      <c r="D23" s="64">
        <v>4300.3</v>
      </c>
      <c r="E23" s="65"/>
      <c r="F23" s="64">
        <f t="shared" si="0"/>
        <v>-4278.13</v>
      </c>
      <c r="G23" s="73"/>
      <c r="H23" s="71">
        <f t="shared" si="1"/>
        <v>193.96932792061344</v>
      </c>
      <c r="I23" s="64">
        <f>C23</f>
        <v>22.17</v>
      </c>
      <c r="J23" s="64"/>
      <c r="K23" s="64">
        <f>I23*1.031295</f>
        <v>22.863810150000003</v>
      </c>
      <c r="L23" s="64"/>
    </row>
    <row r="24" spans="1:12" ht="18">
      <c r="A24" s="68" t="s">
        <v>150</v>
      </c>
      <c r="B24" s="69" t="s">
        <v>151</v>
      </c>
      <c r="C24" s="64">
        <v>769.46</v>
      </c>
      <c r="D24" s="64">
        <v>1823.2</v>
      </c>
      <c r="E24" s="65"/>
      <c r="F24" s="64">
        <f t="shared" si="0"/>
        <v>-1053.74</v>
      </c>
      <c r="G24" s="66"/>
      <c r="H24" s="67">
        <f t="shared" si="1"/>
        <v>2.3694539027369843</v>
      </c>
      <c r="I24" s="64">
        <f>C24</f>
        <v>769.46</v>
      </c>
      <c r="J24" s="64"/>
      <c r="K24" s="64">
        <f>I24*1.031295</f>
        <v>793.5402507000001</v>
      </c>
      <c r="L24" s="64"/>
    </row>
    <row r="25" spans="1:12" ht="15">
      <c r="A25" s="68" t="s">
        <v>152</v>
      </c>
      <c r="B25" s="69" t="s">
        <v>153</v>
      </c>
      <c r="C25" s="64">
        <v>0</v>
      </c>
      <c r="D25" s="64">
        <v>0</v>
      </c>
      <c r="E25" s="65"/>
      <c r="F25" s="64">
        <f t="shared" si="0"/>
        <v>0</v>
      </c>
      <c r="G25" s="73"/>
      <c r="H25" s="71" t="e">
        <f t="shared" si="1"/>
        <v>#DIV/0!</v>
      </c>
      <c r="I25" s="64">
        <v>0</v>
      </c>
      <c r="J25" s="64">
        <v>0</v>
      </c>
      <c r="K25" s="64">
        <v>0</v>
      </c>
      <c r="L25" s="64">
        <v>0</v>
      </c>
    </row>
    <row r="26" spans="1:12" ht="18">
      <c r="A26" s="68" t="s">
        <v>154</v>
      </c>
      <c r="B26" s="69" t="s">
        <v>155</v>
      </c>
      <c r="C26" s="64">
        <v>230.62</v>
      </c>
      <c r="D26" s="64">
        <v>464</v>
      </c>
      <c r="E26" s="65"/>
      <c r="F26" s="64">
        <f t="shared" si="0"/>
        <v>-233.38</v>
      </c>
      <c r="G26" s="66"/>
      <c r="H26" s="67">
        <f t="shared" si="1"/>
        <v>2.011967739137976</v>
      </c>
      <c r="I26" s="64">
        <f>C26</f>
        <v>230.62</v>
      </c>
      <c r="J26" s="64"/>
      <c r="K26" s="64">
        <f>I26*1.031295</f>
        <v>237.8372529</v>
      </c>
      <c r="L26" s="64"/>
    </row>
    <row r="27" spans="1:12" ht="15">
      <c r="A27" s="68" t="s">
        <v>156</v>
      </c>
      <c r="B27" s="69" t="s">
        <v>157</v>
      </c>
      <c r="C27" s="64">
        <v>0</v>
      </c>
      <c r="D27" s="64">
        <v>0</v>
      </c>
      <c r="E27" s="65"/>
      <c r="F27" s="64">
        <f t="shared" si="0"/>
        <v>0</v>
      </c>
      <c r="G27" s="73"/>
      <c r="H27" s="71" t="e">
        <f t="shared" si="1"/>
        <v>#DIV/0!</v>
      </c>
      <c r="I27" s="64">
        <v>0</v>
      </c>
      <c r="J27" s="64">
        <v>0</v>
      </c>
      <c r="K27" s="64">
        <v>0</v>
      </c>
      <c r="L27" s="64">
        <v>0</v>
      </c>
    </row>
    <row r="28" spans="1:12" ht="18">
      <c r="A28" s="68" t="s">
        <v>158</v>
      </c>
      <c r="B28" s="69" t="s">
        <v>159</v>
      </c>
      <c r="C28" s="64">
        <v>824.9</v>
      </c>
      <c r="D28" s="64">
        <v>236.88</v>
      </c>
      <c r="E28" s="65"/>
      <c r="F28" s="64">
        <f t="shared" si="0"/>
        <v>588.02</v>
      </c>
      <c r="G28" s="66"/>
      <c r="H28" s="67">
        <f t="shared" si="1"/>
        <v>0.2871620802521518</v>
      </c>
      <c r="I28" s="64">
        <f>C28</f>
        <v>824.9</v>
      </c>
      <c r="J28" s="64"/>
      <c r="K28" s="64">
        <f>I28*1.031295</f>
        <v>850.7152455</v>
      </c>
      <c r="L28" s="64"/>
    </row>
    <row r="29" spans="1:12" ht="30">
      <c r="A29" s="68" t="s">
        <v>160</v>
      </c>
      <c r="B29" s="69" t="s">
        <v>161</v>
      </c>
      <c r="C29" s="64">
        <v>2571.16</v>
      </c>
      <c r="D29" s="64">
        <f>119.18+2196.43</f>
        <v>2315.6099999999997</v>
      </c>
      <c r="E29" s="65"/>
      <c r="F29" s="64">
        <f t="shared" si="0"/>
        <v>255.55000000000018</v>
      </c>
      <c r="G29" s="73"/>
      <c r="H29" s="71">
        <f t="shared" si="1"/>
        <v>0.9006090636133106</v>
      </c>
      <c r="I29" s="64">
        <f>C29</f>
        <v>2571.16</v>
      </c>
      <c r="J29" s="64"/>
      <c r="K29" s="64">
        <f>I29*1.031295</f>
        <v>2651.6244522</v>
      </c>
      <c r="L29" s="64"/>
    </row>
    <row r="30" spans="1:12" ht="18">
      <c r="A30" s="68" t="s">
        <v>162</v>
      </c>
      <c r="B30" s="69" t="s">
        <v>163</v>
      </c>
      <c r="C30" s="64">
        <v>1108.74</v>
      </c>
      <c r="D30" s="64">
        <f>1715.8+255.42</f>
        <v>1971.22</v>
      </c>
      <c r="E30" s="65"/>
      <c r="F30" s="64">
        <f t="shared" si="0"/>
        <v>-862.48</v>
      </c>
      <c r="G30" s="66"/>
      <c r="H30" s="67">
        <f t="shared" si="1"/>
        <v>1.777892021574039</v>
      </c>
      <c r="I30" s="64">
        <f>C30</f>
        <v>1108.74</v>
      </c>
      <c r="J30" s="64"/>
      <c r="K30" s="64">
        <f>I30*1.031295</f>
        <v>1143.4380183</v>
      </c>
      <c r="L30" s="64"/>
    </row>
    <row r="31" spans="1:12" ht="15" customHeight="1">
      <c r="A31" s="68" t="s">
        <v>164</v>
      </c>
      <c r="B31" s="69" t="s">
        <v>165</v>
      </c>
      <c r="C31" s="64">
        <v>937.99</v>
      </c>
      <c r="D31" s="64">
        <v>1172.91</v>
      </c>
      <c r="E31" s="65"/>
      <c r="F31" s="64">
        <f t="shared" si="0"/>
        <v>-234.92000000000007</v>
      </c>
      <c r="G31" s="73"/>
      <c r="H31" s="71">
        <f t="shared" si="1"/>
        <v>1.2504504312412712</v>
      </c>
      <c r="I31" s="64">
        <f>C31</f>
        <v>937.99</v>
      </c>
      <c r="J31" s="64"/>
      <c r="K31" s="64">
        <f>I31*1.031295</f>
        <v>967.3443970500001</v>
      </c>
      <c r="L31" s="64"/>
    </row>
    <row r="32" spans="1:12" ht="41.25" customHeight="1">
      <c r="A32" s="68" t="s">
        <v>166</v>
      </c>
      <c r="B32" s="69" t="s">
        <v>167</v>
      </c>
      <c r="C32" s="64">
        <v>5268.75</v>
      </c>
      <c r="D32" s="74">
        <f>1321.35+6017.08</f>
        <v>7338.43</v>
      </c>
      <c r="E32" s="65"/>
      <c r="F32" s="64">
        <f t="shared" si="0"/>
        <v>-2069.6800000000003</v>
      </c>
      <c r="G32" s="66"/>
      <c r="H32" s="67">
        <f t="shared" si="1"/>
        <v>1.3928218268090156</v>
      </c>
      <c r="I32" s="64">
        <f>C32</f>
        <v>5268.75</v>
      </c>
      <c r="J32" s="74"/>
      <c r="K32" s="64">
        <f>I32*1.031295</f>
        <v>5433.63553125</v>
      </c>
      <c r="L32" s="74"/>
    </row>
    <row r="33" spans="1:12" ht="15" customHeight="1">
      <c r="A33" s="68" t="s">
        <v>168</v>
      </c>
      <c r="B33" s="69" t="s">
        <v>169</v>
      </c>
      <c r="C33" s="64">
        <v>0</v>
      </c>
      <c r="D33" s="64">
        <v>0</v>
      </c>
      <c r="E33" s="65"/>
      <c r="F33" s="64">
        <f t="shared" si="0"/>
        <v>0</v>
      </c>
      <c r="G33" s="73"/>
      <c r="H33" s="71"/>
      <c r="I33" s="64">
        <v>0</v>
      </c>
      <c r="J33" s="64">
        <v>0</v>
      </c>
      <c r="K33" s="64">
        <v>0</v>
      </c>
      <c r="L33" s="64">
        <v>0</v>
      </c>
    </row>
    <row r="34" spans="1:12" ht="15" customHeight="1">
      <c r="A34" s="68" t="s">
        <v>170</v>
      </c>
      <c r="B34" s="69" t="s">
        <v>171</v>
      </c>
      <c r="C34" s="64">
        <v>0</v>
      </c>
      <c r="D34" s="64">
        <v>0</v>
      </c>
      <c r="E34" s="65"/>
      <c r="F34" s="64">
        <f t="shared" si="0"/>
        <v>0</v>
      </c>
      <c r="G34" s="73"/>
      <c r="H34" s="71"/>
      <c r="I34" s="64">
        <v>0</v>
      </c>
      <c r="J34" s="64"/>
      <c r="K34" s="64">
        <v>0</v>
      </c>
      <c r="L34" s="64"/>
    </row>
    <row r="35" spans="1:12" ht="33" customHeight="1">
      <c r="A35" s="68" t="s">
        <v>172</v>
      </c>
      <c r="B35" s="69" t="s">
        <v>173</v>
      </c>
      <c r="C35" s="64">
        <f>40898+166.31</f>
        <v>41064.31</v>
      </c>
      <c r="D35" s="64">
        <f>2798.33+279.94+18448.62+1477.26697+405.43+334.43+31.09+195.1+130.33+129.44+30.49+586.14+(1609.35+2767.48+31.11+477.24+254.24+83.57+642.3)</f>
        <v>30711.89697</v>
      </c>
      <c r="E35" s="65"/>
      <c r="F35" s="64">
        <f t="shared" si="0"/>
        <v>10352.413029999996</v>
      </c>
      <c r="G35" s="66"/>
      <c r="H35" s="67">
        <f t="shared" si="1"/>
        <v>0.7478975531306871</v>
      </c>
      <c r="I35" s="64">
        <f>C35</f>
        <v>41064.31</v>
      </c>
      <c r="J35" s="64"/>
      <c r="K35" s="64">
        <f>I35*1.031295</f>
        <v>42349.41758145</v>
      </c>
      <c r="L35" s="64"/>
    </row>
    <row r="36" spans="1:12" ht="15">
      <c r="A36" s="68" t="s">
        <v>115</v>
      </c>
      <c r="B36" s="69" t="s">
        <v>174</v>
      </c>
      <c r="C36" s="64">
        <f>SUM(C37:C39)</f>
        <v>498.93</v>
      </c>
      <c r="D36" s="64">
        <f>SUM(D37:D39)</f>
        <v>70.7</v>
      </c>
      <c r="E36" s="65"/>
      <c r="F36" s="64">
        <f t="shared" si="0"/>
        <v>428.23</v>
      </c>
      <c r="G36" s="73"/>
      <c r="H36" s="67">
        <f t="shared" si="1"/>
        <v>0.14170324494418055</v>
      </c>
      <c r="I36" s="64">
        <f>SUM(I37:I39)</f>
        <v>498.93</v>
      </c>
      <c r="J36" s="64">
        <f>SUM(J37:J39)</f>
        <v>0</v>
      </c>
      <c r="K36" s="64">
        <f>SUM(K37:K39)</f>
        <v>514.54401435</v>
      </c>
      <c r="L36" s="64">
        <f>SUM(L37:L39)</f>
        <v>0</v>
      </c>
    </row>
    <row r="37" spans="1:12" ht="18">
      <c r="A37" s="68" t="s">
        <v>175</v>
      </c>
      <c r="B37" s="69" t="s">
        <v>176</v>
      </c>
      <c r="C37" s="64">
        <v>498.93</v>
      </c>
      <c r="D37" s="64">
        <v>70.7</v>
      </c>
      <c r="E37" s="65"/>
      <c r="F37" s="64">
        <f t="shared" si="0"/>
        <v>428.23</v>
      </c>
      <c r="G37" s="66"/>
      <c r="H37" s="67">
        <f t="shared" si="1"/>
        <v>0.14170324494418055</v>
      </c>
      <c r="I37" s="64">
        <f>C37</f>
        <v>498.93</v>
      </c>
      <c r="J37" s="64"/>
      <c r="K37" s="64">
        <f>I37*1.031295</f>
        <v>514.54401435</v>
      </c>
      <c r="L37" s="64"/>
    </row>
    <row r="38" spans="1:12" ht="30">
      <c r="A38" s="68" t="s">
        <v>177</v>
      </c>
      <c r="B38" s="69" t="s">
        <v>178</v>
      </c>
      <c r="C38" s="64">
        <v>0</v>
      </c>
      <c r="D38" s="64">
        <v>0</v>
      </c>
      <c r="E38" s="65"/>
      <c r="F38" s="64">
        <f t="shared" si="0"/>
        <v>0</v>
      </c>
      <c r="G38" s="73"/>
      <c r="H38" s="71"/>
      <c r="I38" s="64">
        <v>0</v>
      </c>
      <c r="J38" s="64">
        <v>0</v>
      </c>
      <c r="K38" s="64">
        <v>0</v>
      </c>
      <c r="L38" s="64">
        <v>0</v>
      </c>
    </row>
    <row r="39" spans="1:12" ht="15" customHeight="1">
      <c r="A39" s="68" t="s">
        <v>179</v>
      </c>
      <c r="B39" s="69" t="s">
        <v>180</v>
      </c>
      <c r="C39" s="64">
        <v>0</v>
      </c>
      <c r="D39" s="64">
        <v>0</v>
      </c>
      <c r="E39" s="65"/>
      <c r="F39" s="64">
        <f t="shared" si="0"/>
        <v>0</v>
      </c>
      <c r="G39" s="73"/>
      <c r="H39" s="71"/>
      <c r="I39" s="64">
        <v>0</v>
      </c>
      <c r="J39" s="64">
        <v>0</v>
      </c>
      <c r="K39" s="64">
        <v>0</v>
      </c>
      <c r="L39" s="64">
        <v>0</v>
      </c>
    </row>
    <row r="40" spans="1:12" ht="30">
      <c r="A40" s="68" t="s">
        <v>116</v>
      </c>
      <c r="B40" s="69" t="s">
        <v>181</v>
      </c>
      <c r="C40" s="64">
        <f>SUM(C41:C43)</f>
        <v>11750.261</v>
      </c>
      <c r="D40" s="64">
        <f>SUM(D41:D43)</f>
        <v>11909.4</v>
      </c>
      <c r="E40" s="65"/>
      <c r="F40" s="64">
        <f t="shared" si="0"/>
        <v>-159.1389999999992</v>
      </c>
      <c r="G40" s="73"/>
      <c r="H40" s="71">
        <f t="shared" si="1"/>
        <v>1.0135434438435027</v>
      </c>
      <c r="I40" s="64">
        <f>SUM(I41:I43)</f>
        <v>11750.261</v>
      </c>
      <c r="J40" s="64">
        <f>SUM(J41:J43)</f>
        <v>0</v>
      </c>
      <c r="K40" s="64">
        <f>SUM(K41:K43)</f>
        <v>12117.985417995002</v>
      </c>
      <c r="L40" s="64">
        <f>SUM(L41:L43)</f>
        <v>0</v>
      </c>
    </row>
    <row r="41" spans="1:12" ht="18">
      <c r="A41" s="68" t="s">
        <v>182</v>
      </c>
      <c r="B41" s="69" t="s">
        <v>183</v>
      </c>
      <c r="C41" s="64">
        <v>5847.5</v>
      </c>
      <c r="D41" s="64">
        <v>5847.52</v>
      </c>
      <c r="E41" s="65"/>
      <c r="F41" s="64">
        <f t="shared" si="0"/>
        <v>-0.020000000000436557</v>
      </c>
      <c r="G41" s="66"/>
      <c r="H41" s="71">
        <f t="shared" si="1"/>
        <v>1.0000034202650707</v>
      </c>
      <c r="I41" s="64">
        <f>C41</f>
        <v>5847.5</v>
      </c>
      <c r="J41" s="64"/>
      <c r="K41" s="64">
        <f>I41*1.031295</f>
        <v>6030.4975125</v>
      </c>
      <c r="L41" s="64"/>
    </row>
    <row r="42" spans="1:12" ht="43.5" customHeight="1">
      <c r="A42" s="68" t="s">
        <v>184</v>
      </c>
      <c r="B42" s="69" t="s">
        <v>185</v>
      </c>
      <c r="C42" s="64">
        <f>5233.42+209</f>
        <v>5442.42</v>
      </c>
      <c r="D42" s="64">
        <f>4579.01+152.47</f>
        <v>4731.4800000000005</v>
      </c>
      <c r="E42" s="65"/>
      <c r="F42" s="64">
        <f t="shared" si="0"/>
        <v>710.9399999999996</v>
      </c>
      <c r="G42" s="66"/>
      <c r="H42" s="67">
        <f t="shared" si="1"/>
        <v>0.8693706108679595</v>
      </c>
      <c r="I42" s="64">
        <f>C42</f>
        <v>5442.42</v>
      </c>
      <c r="J42" s="64"/>
      <c r="K42" s="64">
        <f>I42*1.031295</f>
        <v>5612.740533900001</v>
      </c>
      <c r="L42" s="64"/>
    </row>
    <row r="43" spans="1:12" ht="40.5" customHeight="1">
      <c r="A43" s="68" t="s">
        <v>186</v>
      </c>
      <c r="B43" s="69" t="s">
        <v>187</v>
      </c>
      <c r="C43" s="64">
        <v>460.341</v>
      </c>
      <c r="D43" s="64">
        <f>280.7+1049.7</f>
        <v>1330.4</v>
      </c>
      <c r="E43" s="65"/>
      <c r="F43" s="64">
        <f t="shared" si="0"/>
        <v>-870.0590000000001</v>
      </c>
      <c r="G43" s="73"/>
      <c r="H43" s="71">
        <f t="shared" si="1"/>
        <v>2.890031520112265</v>
      </c>
      <c r="I43" s="64">
        <f>C43</f>
        <v>460.341</v>
      </c>
      <c r="J43" s="64"/>
      <c r="K43" s="64">
        <f>I43*1.031295</f>
        <v>474.74737159500006</v>
      </c>
      <c r="L43" s="64"/>
    </row>
    <row r="44" spans="1:13" ht="15">
      <c r="A44" s="68" t="s">
        <v>188</v>
      </c>
      <c r="B44" s="69" t="s">
        <v>189</v>
      </c>
      <c r="C44" s="75">
        <f>C9+C14+C17+C36+C40</f>
        <v>385964.191</v>
      </c>
      <c r="D44" s="75">
        <f>D9+D14+D17+D36+D40</f>
        <v>389317.67556000006</v>
      </c>
      <c r="E44" s="65"/>
      <c r="F44" s="64">
        <f t="shared" si="0"/>
        <v>-3353.48456000007</v>
      </c>
      <c r="G44" s="73"/>
      <c r="H44" s="71">
        <f t="shared" si="1"/>
        <v>1.0086885898697273</v>
      </c>
      <c r="I44" s="75">
        <f>I9+I14+I17+I36+I40</f>
        <v>385964.191</v>
      </c>
      <c r="J44" s="75">
        <f>J9+J14+J17+J36+J40</f>
        <v>0</v>
      </c>
      <c r="K44" s="75">
        <f>K9+K14+K17+K36+K40</f>
        <v>398042.94035734504</v>
      </c>
      <c r="L44" s="75">
        <f>L9+L14+L17+L36+L40</f>
        <v>0</v>
      </c>
      <c r="M44" s="134"/>
    </row>
    <row r="45" spans="1:12" s="76" customFormat="1" ht="30">
      <c r="A45" s="68" t="s">
        <v>190</v>
      </c>
      <c r="B45" s="69" t="s">
        <v>191</v>
      </c>
      <c r="C45" s="64">
        <v>0</v>
      </c>
      <c r="D45" s="64">
        <v>0</v>
      </c>
      <c r="E45" s="65"/>
      <c r="F45" s="64">
        <f t="shared" si="0"/>
        <v>0</v>
      </c>
      <c r="G45" s="73"/>
      <c r="H45" s="71"/>
      <c r="I45" s="64">
        <v>0</v>
      </c>
      <c r="J45" s="64">
        <v>0</v>
      </c>
      <c r="K45" s="64">
        <v>0</v>
      </c>
      <c r="L45" s="64">
        <v>0</v>
      </c>
    </row>
    <row r="46" spans="1:12" ht="15">
      <c r="A46" s="62" t="s">
        <v>192</v>
      </c>
      <c r="B46" s="63" t="s">
        <v>193</v>
      </c>
      <c r="C46" s="64">
        <v>41734.9</v>
      </c>
      <c r="D46" s="64">
        <v>41734.86</v>
      </c>
      <c r="E46" s="65"/>
      <c r="F46" s="64">
        <f t="shared" si="0"/>
        <v>0.040000000000873115</v>
      </c>
      <c r="G46" s="73"/>
      <c r="H46" s="71">
        <f t="shared" si="1"/>
        <v>0.9999990415695257</v>
      </c>
      <c r="I46" s="64">
        <v>45669.82</v>
      </c>
      <c r="J46" s="64"/>
      <c r="K46" s="64">
        <f>(1295.33*134589.17*6+1295.33*134589.17*1.047*6)/1000</f>
        <v>2141211.8187736603</v>
      </c>
      <c r="L46" s="64"/>
    </row>
    <row r="47" spans="1:12" ht="15">
      <c r="A47" s="68" t="s">
        <v>194</v>
      </c>
      <c r="B47" s="69" t="s">
        <v>195</v>
      </c>
      <c r="C47" s="64">
        <v>2213.84</v>
      </c>
      <c r="D47" s="64">
        <v>2041.71</v>
      </c>
      <c r="E47" s="65"/>
      <c r="F47" s="64">
        <f t="shared" si="0"/>
        <v>172.1300000000001</v>
      </c>
      <c r="G47" s="73"/>
      <c r="H47" s="71">
        <f t="shared" si="1"/>
        <v>0.9222482202869222</v>
      </c>
      <c r="I47" s="64">
        <v>2213.84</v>
      </c>
      <c r="J47" s="64"/>
      <c r="K47" s="64">
        <f>2213.84*1.063</f>
        <v>2353.31192</v>
      </c>
      <c r="L47" s="64"/>
    </row>
    <row r="48" spans="1:12" ht="17.25">
      <c r="A48" s="68" t="s">
        <v>196</v>
      </c>
      <c r="B48" s="69" t="s">
        <v>197</v>
      </c>
      <c r="C48" s="64">
        <v>704.26</v>
      </c>
      <c r="D48" s="64">
        <v>452.99</v>
      </c>
      <c r="E48" s="65"/>
      <c r="F48" s="64">
        <f t="shared" si="0"/>
        <v>251.26999999999998</v>
      </c>
      <c r="G48" s="66"/>
      <c r="H48" s="67">
        <f t="shared" si="1"/>
        <v>0.6432141538636299</v>
      </c>
      <c r="I48" s="64">
        <v>704.26</v>
      </c>
      <c r="J48" s="64"/>
      <c r="K48" s="64">
        <f>704.26*1.037</f>
        <v>730.3176199999999</v>
      </c>
      <c r="L48" s="64"/>
    </row>
    <row r="49" spans="1:12" ht="30">
      <c r="A49" s="68" t="s">
        <v>198</v>
      </c>
      <c r="B49" s="69" t="s">
        <v>199</v>
      </c>
      <c r="C49" s="64">
        <f>SUM(C50:C52)</f>
        <v>1554.45</v>
      </c>
      <c r="D49" s="64">
        <f>SUM(D50:D52)</f>
        <v>3605.29</v>
      </c>
      <c r="E49" s="65"/>
      <c r="F49" s="64">
        <f t="shared" si="0"/>
        <v>-2050.84</v>
      </c>
      <c r="G49" s="77"/>
      <c r="H49" s="71">
        <f t="shared" si="1"/>
        <v>2.319334812956351</v>
      </c>
      <c r="I49" s="64">
        <f>SUM(I50:I52)</f>
        <v>1554.45</v>
      </c>
      <c r="J49" s="64">
        <f>SUM(J50:J52)</f>
        <v>0</v>
      </c>
      <c r="K49" s="64">
        <f>SUM(K50:K52)</f>
        <v>1603.09651275</v>
      </c>
      <c r="L49" s="64">
        <f>SUM(L50:L52)</f>
        <v>0</v>
      </c>
    </row>
    <row r="50" spans="1:12" ht="15">
      <c r="A50" s="68" t="s">
        <v>200</v>
      </c>
      <c r="B50" s="69" t="s">
        <v>201</v>
      </c>
      <c r="C50" s="64">
        <v>0</v>
      </c>
      <c r="D50" s="64">
        <v>0</v>
      </c>
      <c r="E50" s="65"/>
      <c r="F50" s="64">
        <f t="shared" si="0"/>
        <v>0</v>
      </c>
      <c r="G50" s="73"/>
      <c r="H50" s="71"/>
      <c r="I50" s="64">
        <v>0</v>
      </c>
      <c r="J50" s="64">
        <v>0</v>
      </c>
      <c r="K50" s="64">
        <v>0</v>
      </c>
      <c r="L50" s="64">
        <v>0</v>
      </c>
    </row>
    <row r="51" spans="1:12" ht="15">
      <c r="A51" s="68" t="s">
        <v>202</v>
      </c>
      <c r="B51" s="69" t="s">
        <v>203</v>
      </c>
      <c r="C51" s="64">
        <v>0</v>
      </c>
      <c r="D51" s="64">
        <v>0</v>
      </c>
      <c r="E51" s="65"/>
      <c r="F51" s="64">
        <f t="shared" si="0"/>
        <v>0</v>
      </c>
      <c r="G51" s="73"/>
      <c r="H51" s="71"/>
      <c r="I51" s="64">
        <v>0</v>
      </c>
      <c r="J51" s="64">
        <v>0</v>
      </c>
      <c r="K51" s="64">
        <v>0</v>
      </c>
      <c r="L51" s="64">
        <v>0</v>
      </c>
    </row>
    <row r="52" spans="1:12" ht="17.25">
      <c r="A52" s="68" t="s">
        <v>204</v>
      </c>
      <c r="B52" s="69" t="s">
        <v>205</v>
      </c>
      <c r="C52" s="64">
        <v>1554.45</v>
      </c>
      <c r="D52" s="64">
        <v>3605.29</v>
      </c>
      <c r="E52" s="65"/>
      <c r="F52" s="64">
        <f t="shared" si="0"/>
        <v>-2050.84</v>
      </c>
      <c r="G52" s="66"/>
      <c r="H52" s="71">
        <f t="shared" si="1"/>
        <v>2.319334812956351</v>
      </c>
      <c r="I52" s="64">
        <v>1554.45</v>
      </c>
      <c r="J52" s="64"/>
      <c r="K52" s="64">
        <f>I52*1.031295</f>
        <v>1603.09651275</v>
      </c>
      <c r="L52" s="64"/>
    </row>
    <row r="53" spans="1:12" ht="15">
      <c r="A53" s="68" t="s">
        <v>206</v>
      </c>
      <c r="B53" s="69" t="s">
        <v>207</v>
      </c>
      <c r="C53" s="64">
        <f>SUM(C54:C57)</f>
        <v>19328.6</v>
      </c>
      <c r="D53" s="64">
        <f>SUM(D54:D57)</f>
        <v>20511.719999999998</v>
      </c>
      <c r="E53" s="65"/>
      <c r="F53" s="64">
        <f t="shared" si="0"/>
        <v>-1183.119999999999</v>
      </c>
      <c r="G53" s="73"/>
      <c r="H53" s="71">
        <f t="shared" si="1"/>
        <v>1.0612108481731735</v>
      </c>
      <c r="I53" s="64">
        <f>SUM(I54:I57)</f>
        <v>37866.96</v>
      </c>
      <c r="J53" s="64">
        <f>SUM(J54:J57)</f>
        <v>0</v>
      </c>
      <c r="K53" s="64">
        <f>SUM(K54:K57)</f>
        <v>38120.0055235</v>
      </c>
      <c r="L53" s="64">
        <f>SUM(L54:L57)</f>
        <v>0</v>
      </c>
    </row>
    <row r="54" spans="1:12" ht="15">
      <c r="A54" s="68" t="s">
        <v>208</v>
      </c>
      <c r="B54" s="69" t="s">
        <v>209</v>
      </c>
      <c r="C54" s="64">
        <v>1959.8</v>
      </c>
      <c r="D54" s="64">
        <v>1550.16</v>
      </c>
      <c r="E54" s="65"/>
      <c r="F54" s="64">
        <f t="shared" si="0"/>
        <v>409.6399999999999</v>
      </c>
      <c r="G54" s="73"/>
      <c r="H54" s="71">
        <f t="shared" si="1"/>
        <v>0.7909786712929892</v>
      </c>
      <c r="I54" s="64">
        <v>1959.8</v>
      </c>
      <c r="J54" s="64"/>
      <c r="K54" s="64">
        <f>I54*1.031295</f>
        <v>2021.131941</v>
      </c>
      <c r="L54" s="64"/>
    </row>
    <row r="55" spans="1:12" ht="15">
      <c r="A55" s="68" t="s">
        <v>210</v>
      </c>
      <c r="B55" s="69" t="s">
        <v>211</v>
      </c>
      <c r="C55" s="64">
        <v>593.5</v>
      </c>
      <c r="D55" s="64">
        <v>597.73</v>
      </c>
      <c r="E55" s="65"/>
      <c r="F55" s="64">
        <f t="shared" si="0"/>
        <v>-4.230000000000018</v>
      </c>
      <c r="G55" s="73"/>
      <c r="H55" s="71">
        <f t="shared" si="1"/>
        <v>1.0071272114574559</v>
      </c>
      <c r="I55" s="64">
        <v>593.5</v>
      </c>
      <c r="J55" s="64"/>
      <c r="K55" s="64">
        <f>I55*1.031295</f>
        <v>612.0735825</v>
      </c>
      <c r="L55" s="64"/>
    </row>
    <row r="56" spans="1:12" ht="17.25">
      <c r="A56" s="68" t="s">
        <v>212</v>
      </c>
      <c r="B56" s="69" t="s">
        <v>213</v>
      </c>
      <c r="C56" s="64">
        <v>107.3</v>
      </c>
      <c r="D56" s="64">
        <f>3.83+12.89+60.6</f>
        <v>77.32</v>
      </c>
      <c r="E56" s="65"/>
      <c r="F56" s="64">
        <f t="shared" si="0"/>
        <v>29.980000000000004</v>
      </c>
      <c r="G56" s="66"/>
      <c r="H56" s="67">
        <f t="shared" si="1"/>
        <v>0.720596458527493</v>
      </c>
      <c r="I56" s="64">
        <v>107.3</v>
      </c>
      <c r="J56" s="64"/>
      <c r="K56" s="64">
        <v>136.61</v>
      </c>
      <c r="L56" s="64"/>
    </row>
    <row r="57" spans="1:12" ht="45.75" customHeight="1">
      <c r="A57" s="68" t="s">
        <v>214</v>
      </c>
      <c r="B57" s="69" t="s">
        <v>215</v>
      </c>
      <c r="C57" s="64">
        <v>16668</v>
      </c>
      <c r="D57" s="64">
        <v>18286.51</v>
      </c>
      <c r="E57" s="65"/>
      <c r="F57" s="64">
        <f t="shared" si="0"/>
        <v>-1618.5099999999984</v>
      </c>
      <c r="G57" s="73"/>
      <c r="H57" s="71">
        <f t="shared" si="1"/>
        <v>1.0971028317734581</v>
      </c>
      <c r="I57" s="64">
        <v>35206.36</v>
      </c>
      <c r="J57" s="64"/>
      <c r="K57" s="64">
        <v>35350.19</v>
      </c>
      <c r="L57" s="64"/>
    </row>
    <row r="58" spans="1:12" ht="15" customHeight="1">
      <c r="A58" s="68" t="s">
        <v>216</v>
      </c>
      <c r="B58" s="69" t="s">
        <v>217</v>
      </c>
      <c r="C58" s="64">
        <v>59804.09</v>
      </c>
      <c r="D58" s="64">
        <v>53672.8</v>
      </c>
      <c r="E58" s="65"/>
      <c r="F58" s="64">
        <f t="shared" si="0"/>
        <v>6131.289999999994</v>
      </c>
      <c r="G58" s="73"/>
      <c r="H58" s="71">
        <f t="shared" si="1"/>
        <v>0.8974770789088172</v>
      </c>
      <c r="I58" s="64">
        <f>I14*30.4%</f>
        <v>59804.092959999994</v>
      </c>
      <c r="J58" s="64"/>
      <c r="K58" s="64">
        <f>K14*30.4%</f>
        <v>61675.6620491832</v>
      </c>
      <c r="L58" s="64"/>
    </row>
    <row r="59" spans="1:12" ht="15">
      <c r="A59" s="68" t="s">
        <v>218</v>
      </c>
      <c r="B59" s="69" t="s">
        <v>219</v>
      </c>
      <c r="C59" s="64">
        <v>0</v>
      </c>
      <c r="D59" s="64">
        <v>0</v>
      </c>
      <c r="E59" s="65"/>
      <c r="F59" s="64">
        <f t="shared" si="0"/>
        <v>0</v>
      </c>
      <c r="G59" s="73"/>
      <c r="H59" s="71" t="e">
        <f t="shared" si="1"/>
        <v>#DIV/0!</v>
      </c>
      <c r="I59" s="64">
        <v>0</v>
      </c>
      <c r="J59" s="64">
        <v>0</v>
      </c>
      <c r="K59" s="64">
        <v>0</v>
      </c>
      <c r="L59" s="64">
        <v>0</v>
      </c>
    </row>
    <row r="60" spans="1:12" ht="15">
      <c r="A60" s="68" t="s">
        <v>220</v>
      </c>
      <c r="B60" s="69" t="s">
        <v>221</v>
      </c>
      <c r="C60" s="64">
        <v>0</v>
      </c>
      <c r="D60" s="64">
        <v>0</v>
      </c>
      <c r="E60" s="65"/>
      <c r="F60" s="64">
        <f t="shared" si="0"/>
        <v>0</v>
      </c>
      <c r="G60" s="73"/>
      <c r="H60" s="71" t="e">
        <f t="shared" si="1"/>
        <v>#DIV/0!</v>
      </c>
      <c r="I60" s="64">
        <v>0</v>
      </c>
      <c r="J60" s="64">
        <v>0</v>
      </c>
      <c r="K60" s="64">
        <v>0</v>
      </c>
      <c r="L60" s="64">
        <v>0</v>
      </c>
    </row>
    <row r="61" spans="1:12" ht="15">
      <c r="A61" s="68" t="s">
        <v>222</v>
      </c>
      <c r="B61" s="69" t="s">
        <v>223</v>
      </c>
      <c r="C61" s="64">
        <v>14464.9</v>
      </c>
      <c r="D61" s="64">
        <v>16500</v>
      </c>
      <c r="E61" s="65"/>
      <c r="F61" s="64">
        <f t="shared" si="0"/>
        <v>-2035.1000000000004</v>
      </c>
      <c r="G61" s="73"/>
      <c r="H61" s="71">
        <f t="shared" si="1"/>
        <v>1.1406922965246908</v>
      </c>
      <c r="I61" s="64">
        <v>14464.902</v>
      </c>
      <c r="J61" s="64"/>
      <c r="K61" s="64">
        <v>14573.33</v>
      </c>
      <c r="L61" s="64"/>
    </row>
    <row r="62" spans="1:12" ht="53.25" customHeight="1">
      <c r="A62" s="68" t="s">
        <v>224</v>
      </c>
      <c r="B62" s="69" t="s">
        <v>225</v>
      </c>
      <c r="C62" s="64">
        <f>(C40+C69)/80%*20%</f>
        <v>24314.68125</v>
      </c>
      <c r="D62" s="64">
        <v>27786.712499999998</v>
      </c>
      <c r="E62" s="65"/>
      <c r="F62" s="64">
        <f t="shared" si="0"/>
        <v>-3472.0312499999964</v>
      </c>
      <c r="G62" s="73"/>
      <c r="H62" s="71">
        <f t="shared" si="1"/>
        <v>1.1427956720592418</v>
      </c>
      <c r="I62" s="64">
        <f>(I40+I69)/80%*20%</f>
        <v>22575.51025</v>
      </c>
      <c r="J62" s="64"/>
      <c r="K62" s="64">
        <f>(K40+K69)/80%*20%</f>
        <v>16381.99635449875</v>
      </c>
      <c r="L62" s="64"/>
    </row>
    <row r="63" spans="1:12" ht="53.25" customHeight="1">
      <c r="A63" s="68" t="s">
        <v>226</v>
      </c>
      <c r="B63" s="69" t="s">
        <v>227</v>
      </c>
      <c r="C63" s="64">
        <f>C69/0.8*0.2</f>
        <v>21377.116</v>
      </c>
      <c r="D63" s="64">
        <f>D69/0.8*0.2</f>
        <v>25141.9675</v>
      </c>
      <c r="E63" s="65"/>
      <c r="F63" s="64">
        <f t="shared" si="0"/>
        <v>-3764.851499999997</v>
      </c>
      <c r="G63" s="73"/>
      <c r="H63" s="71">
        <f t="shared" si="1"/>
        <v>1.176115969057753</v>
      </c>
      <c r="I63" s="64">
        <f>I69/0.8*0.2</f>
        <v>19637.945</v>
      </c>
      <c r="J63" s="64">
        <f>J69/0.8*0.2</f>
        <v>0</v>
      </c>
      <c r="K63" s="64">
        <f>K69/0.8*0.2</f>
        <v>13352.5</v>
      </c>
      <c r="L63" s="64">
        <f>L69/0.8*0.2</f>
        <v>0</v>
      </c>
    </row>
    <row r="64" spans="1:12" ht="15" customHeight="1">
      <c r="A64" s="68" t="s">
        <v>228</v>
      </c>
      <c r="B64" s="69" t="s">
        <v>229</v>
      </c>
      <c r="C64" s="64">
        <f>SUM(C65:C66)</f>
        <v>222226.38</v>
      </c>
      <c r="D64" s="64">
        <f>SUM(D65:D66)</f>
        <v>238861.17</v>
      </c>
      <c r="E64" s="65"/>
      <c r="F64" s="64">
        <f t="shared" si="0"/>
        <v>-16634.790000000008</v>
      </c>
      <c r="G64" s="73"/>
      <c r="H64" s="71">
        <f t="shared" si="1"/>
        <v>1.0748551544600602</v>
      </c>
      <c r="I64" s="64">
        <f>SUM(I65:I66)</f>
        <v>241349.92</v>
      </c>
      <c r="J64" s="64">
        <f>SUM(J65:J66)</f>
        <v>0</v>
      </c>
      <c r="K64" s="64">
        <f>SUM(K65:K66)</f>
        <v>284846</v>
      </c>
      <c r="L64" s="64">
        <f>SUM(L65:L66)</f>
        <v>0</v>
      </c>
    </row>
    <row r="65" spans="1:12" ht="15" customHeight="1">
      <c r="A65" s="68" t="s">
        <v>230</v>
      </c>
      <c r="B65" s="69" t="s">
        <v>231</v>
      </c>
      <c r="C65" s="64">
        <v>222226.38</v>
      </c>
      <c r="D65" s="64">
        <v>238861.17</v>
      </c>
      <c r="E65" s="65"/>
      <c r="F65" s="64">
        <f t="shared" si="0"/>
        <v>-16634.790000000008</v>
      </c>
      <c r="G65" s="73"/>
      <c r="H65" s="71">
        <f t="shared" si="1"/>
        <v>1.0748551544600602</v>
      </c>
      <c r="I65" s="64">
        <v>241349.92</v>
      </c>
      <c r="J65" s="64"/>
      <c r="K65" s="64">
        <v>284846</v>
      </c>
      <c r="L65" s="64"/>
    </row>
    <row r="66" spans="1:12" ht="30">
      <c r="A66" s="68" t="s">
        <v>232</v>
      </c>
      <c r="B66" s="69" t="s">
        <v>233</v>
      </c>
      <c r="C66" s="64">
        <v>0</v>
      </c>
      <c r="D66" s="64">
        <v>0</v>
      </c>
      <c r="E66" s="65"/>
      <c r="F66" s="64">
        <f t="shared" si="0"/>
        <v>0</v>
      </c>
      <c r="G66" s="73"/>
      <c r="H66" s="71"/>
      <c r="I66" s="64">
        <v>0</v>
      </c>
      <c r="J66" s="64">
        <v>0</v>
      </c>
      <c r="K66" s="64">
        <v>0</v>
      </c>
      <c r="L66" s="64">
        <v>0</v>
      </c>
    </row>
    <row r="67" spans="1:12" ht="15" customHeight="1">
      <c r="A67" s="68" t="s">
        <v>234</v>
      </c>
      <c r="B67" s="69" t="s">
        <v>235</v>
      </c>
      <c r="C67" s="64">
        <v>0</v>
      </c>
      <c r="D67" s="64">
        <v>0</v>
      </c>
      <c r="E67" s="65"/>
      <c r="F67" s="64">
        <f t="shared" si="0"/>
        <v>0</v>
      </c>
      <c r="G67" s="73"/>
      <c r="H67" s="71"/>
      <c r="I67" s="64">
        <v>0</v>
      </c>
      <c r="J67" s="64">
        <v>0</v>
      </c>
      <c r="K67" s="64">
        <v>0</v>
      </c>
      <c r="L67" s="64">
        <v>0</v>
      </c>
    </row>
    <row r="68" spans="1:12" ht="15" customHeight="1">
      <c r="A68" s="68" t="s">
        <v>236</v>
      </c>
      <c r="B68" s="69" t="s">
        <v>237</v>
      </c>
      <c r="C68" s="64">
        <v>0</v>
      </c>
      <c r="D68" s="64">
        <v>0</v>
      </c>
      <c r="E68" s="65"/>
      <c r="F68" s="64">
        <f t="shared" si="0"/>
        <v>0</v>
      </c>
      <c r="G68" s="73"/>
      <c r="H68" s="71"/>
      <c r="I68" s="64">
        <v>0</v>
      </c>
      <c r="J68" s="64">
        <v>0</v>
      </c>
      <c r="K68" s="64">
        <v>0</v>
      </c>
      <c r="L68" s="64">
        <v>0</v>
      </c>
    </row>
    <row r="69" spans="1:12" ht="36.75" customHeight="1">
      <c r="A69" s="68" t="s">
        <v>238</v>
      </c>
      <c r="B69" s="69" t="s">
        <v>239</v>
      </c>
      <c r="C69" s="64">
        <v>85508.464</v>
      </c>
      <c r="D69" s="64">
        <v>100567.87</v>
      </c>
      <c r="E69" s="65"/>
      <c r="F69" s="64">
        <f t="shared" si="0"/>
        <v>-15059.405999999988</v>
      </c>
      <c r="G69" s="73"/>
      <c r="H69" s="71">
        <f t="shared" si="1"/>
        <v>1.176115969057753</v>
      </c>
      <c r="I69" s="64">
        <v>78551.78</v>
      </c>
      <c r="J69" s="64"/>
      <c r="K69" s="64">
        <v>53410</v>
      </c>
      <c r="L69" s="64"/>
    </row>
    <row r="70" spans="1:12" ht="30">
      <c r="A70" s="68" t="s">
        <v>240</v>
      </c>
      <c r="B70" s="69" t="s">
        <v>241</v>
      </c>
      <c r="C70" s="64">
        <v>0</v>
      </c>
      <c r="D70" s="64">
        <v>0</v>
      </c>
      <c r="E70" s="65"/>
      <c r="F70" s="64">
        <f t="shared" si="0"/>
        <v>0</v>
      </c>
      <c r="G70" s="73"/>
      <c r="H70" s="71"/>
      <c r="I70" s="64">
        <v>0</v>
      </c>
      <c r="J70" s="64">
        <v>0</v>
      </c>
      <c r="K70" s="64">
        <v>0</v>
      </c>
      <c r="L70" s="64">
        <v>0</v>
      </c>
    </row>
    <row r="71" spans="1:12" ht="15">
      <c r="A71" s="68" t="s">
        <v>242</v>
      </c>
      <c r="B71" s="69" t="s">
        <v>243</v>
      </c>
      <c r="C71" s="75">
        <f>C46+C47+C48+C49+C53+C58+C59+C60+C61+C62+C64+C67+C68+C69</f>
        <v>471854.56525</v>
      </c>
      <c r="D71" s="75">
        <f>D46+D47+D48+D49+D53+D58+D59+D60+D61+D62+D64+D67+D68+D69</f>
        <v>505735.1225</v>
      </c>
      <c r="E71" s="65"/>
      <c r="F71" s="78">
        <f t="shared" si="0"/>
        <v>-33880.55725000001</v>
      </c>
      <c r="G71" s="73"/>
      <c r="H71" s="71">
        <f t="shared" si="1"/>
        <v>1.0718029658821873</v>
      </c>
      <c r="I71" s="75">
        <f>I46+I47+I48+I49+I53+I58+I59+I60+I61+I62+I64+I67+I68+I69</f>
        <v>504755.53521</v>
      </c>
      <c r="J71" s="75">
        <f>J46+J47+J48+J49+J53+J58+J59+J60+J61+J62+J64+J67+J68+J69</f>
        <v>0</v>
      </c>
      <c r="K71" s="131">
        <f>K46+K47+K48+K49+K53+K58+K59+K60+K61+K62+K64+K67+K68+K69</f>
        <v>2614905.538753592</v>
      </c>
      <c r="L71" s="75">
        <f>L46+L47+L48+L49+L53+L58+L59+L60+L61+L62+L64+L67+L68+L69</f>
        <v>0</v>
      </c>
    </row>
    <row r="72" spans="1:12" s="81" customFormat="1" ht="45.75" customHeight="1" hidden="1" thickBot="1">
      <c r="A72" s="79" t="s">
        <v>244</v>
      </c>
      <c r="B72" s="80" t="s">
        <v>245</v>
      </c>
      <c r="C72" s="64"/>
      <c r="D72" s="64"/>
      <c r="E72" s="65"/>
      <c r="F72" s="64">
        <f t="shared" si="0"/>
        <v>0</v>
      </c>
      <c r="G72" s="73"/>
      <c r="H72" s="71" t="e">
        <f t="shared" si="1"/>
        <v>#DIV/0!</v>
      </c>
      <c r="I72" s="64"/>
      <c r="J72" s="64"/>
      <c r="K72" s="64"/>
      <c r="L72" s="64"/>
    </row>
    <row r="73" spans="1:12" ht="30">
      <c r="A73" s="62" t="s">
        <v>118</v>
      </c>
      <c r="B73" s="63" t="s">
        <v>246</v>
      </c>
      <c r="C73" s="64">
        <f>C74+C76</f>
        <v>19570.2</v>
      </c>
      <c r="D73" s="64">
        <f>D74+D76</f>
        <v>17663.8425</v>
      </c>
      <c r="E73" s="65"/>
      <c r="F73" s="64">
        <f t="shared" si="0"/>
        <v>1906.357500000002</v>
      </c>
      <c r="G73" s="73"/>
      <c r="H73" s="71">
        <f t="shared" si="1"/>
        <v>0.9025887573964496</v>
      </c>
      <c r="I73" s="64">
        <f>I74+I76</f>
        <v>0</v>
      </c>
      <c r="J73" s="64">
        <f>J74+J76</f>
        <v>0</v>
      </c>
      <c r="K73" s="64">
        <f>K74+K76</f>
        <v>1179701.99</v>
      </c>
      <c r="L73" s="64">
        <f>L74+L76</f>
        <v>0</v>
      </c>
    </row>
    <row r="74" spans="1:12" ht="30">
      <c r="A74" s="68" t="s">
        <v>247</v>
      </c>
      <c r="B74" s="69" t="s">
        <v>248</v>
      </c>
      <c r="C74" s="64">
        <v>19570.2</v>
      </c>
      <c r="D74" s="64">
        <v>17663.8425</v>
      </c>
      <c r="E74" s="65"/>
      <c r="F74" s="64">
        <f aca="true" t="shared" si="2" ref="F74:F81">C74-D74</f>
        <v>1906.357500000002</v>
      </c>
      <c r="G74" s="73"/>
      <c r="H74" s="71"/>
      <c r="I74" s="64"/>
      <c r="J74" s="64"/>
      <c r="K74" s="64">
        <f>73532.5+31694.2+2186.35+1052226.54+(65353.08*4-I65)</f>
        <v>1179701.99</v>
      </c>
      <c r="L74" s="64"/>
    </row>
    <row r="75" spans="1:12" ht="30">
      <c r="A75" s="68" t="s">
        <v>249</v>
      </c>
      <c r="B75" s="69" t="s">
        <v>250</v>
      </c>
      <c r="C75" s="64">
        <v>0</v>
      </c>
      <c r="D75" s="64">
        <v>0</v>
      </c>
      <c r="E75" s="65"/>
      <c r="F75" s="64">
        <f t="shared" si="2"/>
        <v>0</v>
      </c>
      <c r="G75" s="73"/>
      <c r="H75" s="71"/>
      <c r="I75" s="64">
        <v>0</v>
      </c>
      <c r="J75" s="64">
        <v>0</v>
      </c>
      <c r="K75" s="64">
        <v>0</v>
      </c>
      <c r="L75" s="64">
        <v>0</v>
      </c>
    </row>
    <row r="76" spans="1:12" s="76" customFormat="1" ht="15" customHeight="1">
      <c r="A76" s="82" t="s">
        <v>251</v>
      </c>
      <c r="B76" s="83" t="s">
        <v>252</v>
      </c>
      <c r="C76" s="64">
        <v>0</v>
      </c>
      <c r="D76" s="64">
        <v>0</v>
      </c>
      <c r="E76" s="65"/>
      <c r="F76" s="64">
        <f t="shared" si="2"/>
        <v>0</v>
      </c>
      <c r="G76" s="73"/>
      <c r="H76" s="71" t="e">
        <f aca="true" t="shared" si="3" ref="H76:H81">D76/C76</f>
        <v>#DIV/0!</v>
      </c>
      <c r="I76" s="64">
        <v>0</v>
      </c>
      <c r="J76" s="64">
        <v>0</v>
      </c>
      <c r="K76" s="64">
        <v>0</v>
      </c>
      <c r="L76" s="64">
        <v>0</v>
      </c>
    </row>
    <row r="77" spans="1:12" s="86" customFormat="1" ht="59.25" customHeight="1" thickBot="1">
      <c r="A77" s="84" t="s">
        <v>119</v>
      </c>
      <c r="B77" s="85" t="s">
        <v>253</v>
      </c>
      <c r="C77" s="75">
        <f>C44+C71+C73</f>
        <v>877388.9562499999</v>
      </c>
      <c r="D77" s="131">
        <f>D44+D71-D73</f>
        <v>877388.95556</v>
      </c>
      <c r="E77" s="65"/>
      <c r="F77" s="64">
        <f t="shared" si="2"/>
        <v>0.0006899998988956213</v>
      </c>
      <c r="G77" s="73"/>
      <c r="H77" s="71">
        <f t="shared" si="3"/>
        <v>0.9999999992135759</v>
      </c>
      <c r="I77" s="75">
        <f>I44+I71+I73</f>
        <v>890719.72621</v>
      </c>
      <c r="J77" s="75">
        <f>J44+J71-J73</f>
        <v>0</v>
      </c>
      <c r="K77" s="75">
        <f>K44+K71+K73</f>
        <v>4192650.469110937</v>
      </c>
      <c r="L77" s="75">
        <f>L44+L71-L73</f>
        <v>0</v>
      </c>
    </row>
    <row r="78" spans="1:8" ht="15" customHeight="1" hidden="1">
      <c r="A78" s="87" t="s">
        <v>254</v>
      </c>
      <c r="B78" s="88" t="s">
        <v>255</v>
      </c>
      <c r="C78" s="89">
        <v>0</v>
      </c>
      <c r="D78" s="89">
        <v>0</v>
      </c>
      <c r="E78" s="90"/>
      <c r="F78" s="91">
        <f t="shared" si="2"/>
        <v>0</v>
      </c>
      <c r="G78" s="73"/>
      <c r="H78" s="71"/>
    </row>
    <row r="79" spans="1:8" ht="15" customHeight="1" hidden="1">
      <c r="A79" s="92" t="s">
        <v>256</v>
      </c>
      <c r="B79" s="93" t="s">
        <v>257</v>
      </c>
      <c r="C79" s="89">
        <f>C9+C14+C18+C20+C21+C22+C23+C24+C26+C27+C28+C29+C30+C31+C32+C35+C47+C48+C58+C64</f>
        <v>658663.5700000001</v>
      </c>
      <c r="D79" s="89">
        <f>D9+D14+D18+D20+D21+D22+D23+D24+D26+D27+D28+D29+D30+D31+D32+D35+D47+D48+D58+D64</f>
        <v>672366.24556</v>
      </c>
      <c r="E79" s="90"/>
      <c r="F79" s="91">
        <f t="shared" si="2"/>
        <v>-13702.675559999887</v>
      </c>
      <c r="G79" s="73"/>
      <c r="H79" s="71">
        <f t="shared" si="3"/>
        <v>1.0208037550338482</v>
      </c>
    </row>
    <row r="80" spans="1:8" s="76" customFormat="1" ht="34.5" customHeight="1" hidden="1">
      <c r="A80" s="94" t="s">
        <v>258</v>
      </c>
      <c r="B80" s="95" t="s">
        <v>259</v>
      </c>
      <c r="C80" s="89">
        <f>C41+C53+C57+C62+C69</f>
        <v>151667.24525</v>
      </c>
      <c r="D80" s="89">
        <f>D41+D53+D57+D62+D69</f>
        <v>173000.3325</v>
      </c>
      <c r="E80" s="90"/>
      <c r="F80" s="91">
        <f t="shared" si="2"/>
        <v>-21333.087249999982</v>
      </c>
      <c r="G80" s="73"/>
      <c r="H80" s="71">
        <f t="shared" si="3"/>
        <v>1.1406571815479056</v>
      </c>
    </row>
    <row r="81" spans="1:8" s="76" customFormat="1" ht="15" customHeight="1" hidden="1" thickBot="1">
      <c r="A81" s="96" t="s">
        <v>260</v>
      </c>
      <c r="B81" s="97" t="s">
        <v>261</v>
      </c>
      <c r="C81" s="98">
        <f>C80/C79</f>
        <v>0.23026511888307408</v>
      </c>
      <c r="D81" s="98">
        <f>D80/D79</f>
        <v>0.2573007399500128</v>
      </c>
      <c r="E81" s="90"/>
      <c r="F81" s="91">
        <f t="shared" si="2"/>
        <v>-0.027035621066938714</v>
      </c>
      <c r="G81" s="73"/>
      <c r="H81" s="71">
        <f t="shared" si="3"/>
        <v>1.1174108401571108</v>
      </c>
    </row>
    <row r="82" spans="1:7" ht="67.5" customHeight="1" hidden="1">
      <c r="A82" s="99" t="s">
        <v>262</v>
      </c>
      <c r="B82" s="100" t="s">
        <v>263</v>
      </c>
      <c r="C82" s="101">
        <v>100</v>
      </c>
      <c r="D82" s="102"/>
      <c r="E82" s="101"/>
      <c r="F82" s="101"/>
      <c r="G82" s="101"/>
    </row>
    <row r="83" spans="1:7" ht="45.75" customHeight="1" hidden="1">
      <c r="A83" s="103" t="s">
        <v>264</v>
      </c>
      <c r="B83" s="104" t="s">
        <v>265</v>
      </c>
      <c r="C83" s="105">
        <v>20</v>
      </c>
      <c r="D83" s="106"/>
      <c r="E83" s="101"/>
      <c r="F83" s="101"/>
      <c r="G83" s="101"/>
    </row>
    <row r="84" spans="1:7" ht="45.75" customHeight="1" hidden="1">
      <c r="A84" s="103" t="s">
        <v>266</v>
      </c>
      <c r="B84" s="104" t="s">
        <v>267</v>
      </c>
      <c r="C84" s="105">
        <v>30.3998</v>
      </c>
      <c r="D84" s="106"/>
      <c r="E84" s="101"/>
      <c r="F84" s="101"/>
      <c r="G84" s="101"/>
    </row>
    <row r="85" spans="1:7" ht="67.5" customHeight="1" hidden="1">
      <c r="A85" s="103" t="s">
        <v>268</v>
      </c>
      <c r="B85" s="104" t="s">
        <v>269</v>
      </c>
      <c r="C85" s="105">
        <v>0</v>
      </c>
      <c r="D85" s="106">
        <v>0</v>
      </c>
      <c r="E85" s="105">
        <v>0</v>
      </c>
      <c r="F85" s="105">
        <v>0</v>
      </c>
      <c r="G85" s="105">
        <v>0</v>
      </c>
    </row>
    <row r="86" spans="1:7" ht="67.5" customHeight="1" hidden="1">
      <c r="A86" s="103" t="s">
        <v>270</v>
      </c>
      <c r="B86" s="104" t="s">
        <v>271</v>
      </c>
      <c r="C86" s="105">
        <v>0</v>
      </c>
      <c r="D86" s="106">
        <v>0</v>
      </c>
      <c r="E86" s="105">
        <v>0</v>
      </c>
      <c r="F86" s="105">
        <v>0</v>
      </c>
      <c r="G86" s="105">
        <v>0</v>
      </c>
    </row>
    <row r="87" spans="1:7" ht="67.5" customHeight="1" hidden="1">
      <c r="A87" s="103" t="s">
        <v>272</v>
      </c>
      <c r="B87" s="104" t="s">
        <v>273</v>
      </c>
      <c r="C87" s="105">
        <v>0</v>
      </c>
      <c r="D87" s="106">
        <v>0</v>
      </c>
      <c r="E87" s="105">
        <v>0</v>
      </c>
      <c r="F87" s="105">
        <v>0</v>
      </c>
      <c r="G87" s="105">
        <v>0</v>
      </c>
    </row>
    <row r="88" spans="1:7" ht="67.5" customHeight="1" hidden="1">
      <c r="A88" s="103" t="s">
        <v>274</v>
      </c>
      <c r="B88" s="104" t="s">
        <v>275</v>
      </c>
      <c r="C88" s="105">
        <v>0</v>
      </c>
      <c r="D88" s="106">
        <v>0</v>
      </c>
      <c r="E88" s="105">
        <v>0</v>
      </c>
      <c r="F88" s="105">
        <v>0</v>
      </c>
      <c r="G88" s="105">
        <v>0</v>
      </c>
    </row>
    <row r="89" spans="1:7" ht="67.5" customHeight="1" hidden="1">
      <c r="A89" s="103" t="s">
        <v>276</v>
      </c>
      <c r="B89" s="104" t="s">
        <v>277</v>
      </c>
      <c r="C89" s="105">
        <v>0</v>
      </c>
      <c r="D89" s="106">
        <v>0</v>
      </c>
      <c r="E89" s="105">
        <v>0</v>
      </c>
      <c r="F89" s="105">
        <v>0</v>
      </c>
      <c r="G89" s="105">
        <v>0</v>
      </c>
    </row>
    <row r="90" spans="1:7" ht="67.5" customHeight="1" hidden="1">
      <c r="A90" s="103" t="s">
        <v>278</v>
      </c>
      <c r="B90" s="104" t="s">
        <v>279</v>
      </c>
      <c r="C90" s="105">
        <v>0</v>
      </c>
      <c r="D90" s="106">
        <v>0</v>
      </c>
      <c r="E90" s="105">
        <v>0</v>
      </c>
      <c r="F90" s="105">
        <v>0</v>
      </c>
      <c r="G90" s="105">
        <v>0</v>
      </c>
    </row>
    <row r="91" spans="1:7" ht="67.5" customHeight="1" hidden="1">
      <c r="A91" s="103" t="s">
        <v>280</v>
      </c>
      <c r="B91" s="104" t="s">
        <v>281</v>
      </c>
      <c r="C91" s="105">
        <v>0</v>
      </c>
      <c r="D91" s="106">
        <v>0</v>
      </c>
      <c r="E91" s="105">
        <v>2751.5</v>
      </c>
      <c r="F91" s="105">
        <v>0</v>
      </c>
      <c r="G91" s="105">
        <v>2751.5</v>
      </c>
    </row>
    <row r="92" spans="1:7" ht="67.5" customHeight="1" hidden="1">
      <c r="A92" s="103" t="s">
        <v>282</v>
      </c>
      <c r="B92" s="104" t="s">
        <v>283</v>
      </c>
      <c r="C92" s="105">
        <v>0</v>
      </c>
      <c r="D92" s="106">
        <v>0</v>
      </c>
      <c r="E92" s="105">
        <v>278.94</v>
      </c>
      <c r="F92" s="105">
        <v>0</v>
      </c>
      <c r="G92" s="105">
        <v>278.94</v>
      </c>
    </row>
    <row r="93" spans="1:7" ht="67.5" customHeight="1" hidden="1">
      <c r="A93" s="103" t="s">
        <v>284</v>
      </c>
      <c r="B93" s="104" t="s">
        <v>285</v>
      </c>
      <c r="C93" s="105">
        <v>0</v>
      </c>
      <c r="D93" s="106">
        <v>0</v>
      </c>
      <c r="E93" s="105">
        <v>10.137743049245865</v>
      </c>
      <c r="F93" s="105">
        <v>0</v>
      </c>
      <c r="G93" s="105">
        <v>10.137743049245865</v>
      </c>
    </row>
    <row r="94" spans="1:7" ht="67.5" customHeight="1" hidden="1">
      <c r="A94" s="103" t="s">
        <v>286</v>
      </c>
      <c r="B94" s="104" t="s">
        <v>287</v>
      </c>
      <c r="C94" s="105">
        <v>0</v>
      </c>
      <c r="D94" s="106">
        <v>0</v>
      </c>
      <c r="E94" s="105">
        <v>0</v>
      </c>
      <c r="F94" s="105">
        <v>0</v>
      </c>
      <c r="G94" s="105">
        <v>0</v>
      </c>
    </row>
    <row r="95" spans="1:7" ht="67.5" customHeight="1" hidden="1">
      <c r="A95" s="103" t="s">
        <v>288</v>
      </c>
      <c r="B95" s="104" t="s">
        <v>289</v>
      </c>
      <c r="C95" s="105">
        <v>0</v>
      </c>
      <c r="D95" s="106">
        <v>0</v>
      </c>
      <c r="E95" s="105">
        <v>278.94</v>
      </c>
      <c r="F95" s="105">
        <v>0</v>
      </c>
      <c r="G95" s="105">
        <v>278.94</v>
      </c>
    </row>
    <row r="96" spans="1:7" ht="67.5" customHeight="1" hidden="1">
      <c r="A96" s="103" t="s">
        <v>290</v>
      </c>
      <c r="B96" s="104" t="s">
        <v>291</v>
      </c>
      <c r="C96" s="105">
        <v>0</v>
      </c>
      <c r="D96" s="106">
        <v>0</v>
      </c>
      <c r="E96" s="105">
        <v>0</v>
      </c>
      <c r="F96" s="105">
        <v>0</v>
      </c>
      <c r="G96" s="105">
        <v>0</v>
      </c>
    </row>
    <row r="97" spans="1:7" ht="67.5" customHeight="1" hidden="1">
      <c r="A97" s="103" t="s">
        <v>292</v>
      </c>
      <c r="B97" s="104" t="s">
        <v>293</v>
      </c>
      <c r="C97" s="105">
        <v>0</v>
      </c>
      <c r="D97" s="106">
        <v>0</v>
      </c>
      <c r="E97" s="105">
        <v>2472.56</v>
      </c>
      <c r="F97" s="105">
        <v>0</v>
      </c>
      <c r="G97" s="105">
        <v>2472.56</v>
      </c>
    </row>
    <row r="98" spans="1:7" s="111" customFormat="1" ht="67.5" customHeight="1" hidden="1" thickBot="1">
      <c r="A98" s="107" t="s">
        <v>294</v>
      </c>
      <c r="B98" s="108" t="s">
        <v>295</v>
      </c>
      <c r="C98" s="109">
        <v>0</v>
      </c>
      <c r="D98" s="110">
        <v>0</v>
      </c>
      <c r="E98" s="109">
        <v>0</v>
      </c>
      <c r="F98" s="109">
        <v>0</v>
      </c>
      <c r="G98" s="109">
        <v>0</v>
      </c>
    </row>
    <row r="99" spans="1:7" ht="67.5" customHeight="1" hidden="1">
      <c r="A99" s="99" t="s">
        <v>296</v>
      </c>
      <c r="B99" s="100" t="s">
        <v>297</v>
      </c>
      <c r="C99" s="101">
        <v>0</v>
      </c>
      <c r="D99" s="102">
        <v>0</v>
      </c>
      <c r="E99" s="101">
        <v>20146.41</v>
      </c>
      <c r="F99" s="101">
        <v>0</v>
      </c>
      <c r="G99" s="101">
        <v>20146.41</v>
      </c>
    </row>
    <row r="100" spans="1:7" ht="67.5" customHeight="1" hidden="1">
      <c r="A100" s="103" t="s">
        <v>298</v>
      </c>
      <c r="B100" s="104" t="s">
        <v>299</v>
      </c>
      <c r="C100" s="105">
        <v>0</v>
      </c>
      <c r="D100" s="106">
        <v>0</v>
      </c>
      <c r="E100" s="105">
        <v>1825.26</v>
      </c>
      <c r="F100" s="105">
        <v>0</v>
      </c>
      <c r="G100" s="105">
        <v>1825.26</v>
      </c>
    </row>
    <row r="101" spans="1:7" ht="67.5" customHeight="1" hidden="1">
      <c r="A101" s="103" t="s">
        <v>300</v>
      </c>
      <c r="B101" s="104" t="s">
        <v>301</v>
      </c>
      <c r="C101" s="105">
        <v>0</v>
      </c>
      <c r="D101" s="106">
        <v>0</v>
      </c>
      <c r="E101" s="105">
        <v>9.059976442453022</v>
      </c>
      <c r="F101" s="105">
        <v>0</v>
      </c>
      <c r="G101" s="105">
        <v>9.059976442453022</v>
      </c>
    </row>
    <row r="102" spans="1:7" ht="67.5" customHeight="1" hidden="1">
      <c r="A102" s="103" t="s">
        <v>302</v>
      </c>
      <c r="B102" s="104" t="s">
        <v>303</v>
      </c>
      <c r="C102" s="105">
        <v>0</v>
      </c>
      <c r="D102" s="106">
        <v>0</v>
      </c>
      <c r="E102" s="105">
        <v>0</v>
      </c>
      <c r="F102" s="105">
        <v>0</v>
      </c>
      <c r="G102" s="105">
        <v>0</v>
      </c>
    </row>
    <row r="103" spans="1:7" ht="67.5" customHeight="1" hidden="1">
      <c r="A103" s="103" t="s">
        <v>304</v>
      </c>
      <c r="B103" s="104" t="s">
        <v>305</v>
      </c>
      <c r="C103" s="105">
        <v>0</v>
      </c>
      <c r="D103" s="106">
        <v>0</v>
      </c>
      <c r="E103" s="105">
        <v>1825.26</v>
      </c>
      <c r="F103" s="105">
        <v>0</v>
      </c>
      <c r="G103" s="105">
        <v>1825.26</v>
      </c>
    </row>
    <row r="104" spans="1:7" ht="67.5" customHeight="1" hidden="1">
      <c r="A104" s="103" t="s">
        <v>306</v>
      </c>
      <c r="B104" s="104" t="s">
        <v>307</v>
      </c>
      <c r="C104" s="105">
        <v>0</v>
      </c>
      <c r="D104" s="106">
        <v>0</v>
      </c>
      <c r="E104" s="105">
        <v>0</v>
      </c>
      <c r="F104" s="105">
        <v>0</v>
      </c>
      <c r="G104" s="105">
        <v>0</v>
      </c>
    </row>
    <row r="105" spans="1:7" ht="67.5" customHeight="1" hidden="1">
      <c r="A105" s="103" t="s">
        <v>308</v>
      </c>
      <c r="B105" s="104" t="s">
        <v>309</v>
      </c>
      <c r="C105" s="105">
        <v>0</v>
      </c>
      <c r="D105" s="106">
        <v>0</v>
      </c>
      <c r="E105" s="105">
        <v>18321.1478</v>
      </c>
      <c r="F105" s="105">
        <v>0</v>
      </c>
      <c r="G105" s="105">
        <v>18321.1478</v>
      </c>
    </row>
    <row r="106" spans="1:7" ht="67.5" customHeight="1" hidden="1">
      <c r="A106" s="103" t="s">
        <v>310</v>
      </c>
      <c r="B106" s="104" t="s">
        <v>311</v>
      </c>
      <c r="C106" s="105">
        <v>0</v>
      </c>
      <c r="D106" s="106">
        <v>0</v>
      </c>
      <c r="E106" s="105">
        <v>0</v>
      </c>
      <c r="F106" s="105">
        <v>0</v>
      </c>
      <c r="G106" s="105">
        <v>0</v>
      </c>
    </row>
    <row r="107" spans="1:7" ht="67.5" customHeight="1" hidden="1">
      <c r="A107" s="103" t="s">
        <v>312</v>
      </c>
      <c r="B107" s="104" t="s">
        <v>313</v>
      </c>
      <c r="C107" s="105">
        <v>0</v>
      </c>
      <c r="D107" s="106">
        <v>0</v>
      </c>
      <c r="E107" s="105">
        <v>1774.08</v>
      </c>
      <c r="F107" s="105">
        <v>0</v>
      </c>
      <c r="G107" s="105">
        <v>1774.08</v>
      </c>
    </row>
    <row r="108" spans="1:7" s="116" customFormat="1" ht="67.5" customHeight="1" hidden="1">
      <c r="A108" s="112" t="s">
        <v>314</v>
      </c>
      <c r="B108" s="113" t="s">
        <v>315</v>
      </c>
      <c r="C108" s="114">
        <v>0</v>
      </c>
      <c r="D108" s="115">
        <v>0</v>
      </c>
      <c r="E108" s="114">
        <v>176.74421424419322</v>
      </c>
      <c r="F108" s="114">
        <v>0</v>
      </c>
      <c r="G108" s="114">
        <v>176.74421424419322</v>
      </c>
    </row>
    <row r="109" spans="1:7" s="81" customFormat="1" ht="67.5" customHeight="1" hidden="1" thickBot="1">
      <c r="A109" s="117" t="s">
        <v>316</v>
      </c>
      <c r="B109" s="118" t="s">
        <v>317</v>
      </c>
      <c r="C109" s="119">
        <v>0</v>
      </c>
      <c r="D109" s="120">
        <v>0</v>
      </c>
      <c r="E109" s="119">
        <v>3238156.8719627284</v>
      </c>
      <c r="F109" s="119">
        <v>0</v>
      </c>
      <c r="G109" s="119">
        <v>3238156.8719627284</v>
      </c>
    </row>
    <row r="110" spans="1:7" s="116" customFormat="1" ht="67.5" customHeight="1" hidden="1">
      <c r="A110" s="121" t="s">
        <v>318</v>
      </c>
      <c r="B110" s="122" t="s">
        <v>319</v>
      </c>
      <c r="C110" s="123">
        <v>0</v>
      </c>
      <c r="D110" s="124">
        <v>0</v>
      </c>
      <c r="E110" s="123">
        <v>176.74421424419322</v>
      </c>
      <c r="F110" s="123">
        <v>0</v>
      </c>
      <c r="G110" s="123">
        <v>176.74421424419322</v>
      </c>
    </row>
    <row r="111" spans="1:7" s="81" customFormat="1" ht="67.5" customHeight="1" hidden="1" thickBot="1">
      <c r="A111" s="117" t="s">
        <v>320</v>
      </c>
      <c r="B111" s="118" t="s">
        <v>321</v>
      </c>
      <c r="C111" s="119">
        <v>0</v>
      </c>
      <c r="D111" s="120">
        <v>0</v>
      </c>
      <c r="E111" s="119">
        <v>3238156.8719627284</v>
      </c>
      <c r="F111" s="119">
        <v>0</v>
      </c>
      <c r="G111" s="119">
        <v>3238156.8719627284</v>
      </c>
    </row>
    <row r="112" s="125" customFormat="1" ht="15"/>
    <row r="113" spans="1:11" s="76" customFormat="1" ht="15">
      <c r="A113" s="84" t="s">
        <v>254</v>
      </c>
      <c r="B113" s="85" t="s">
        <v>326</v>
      </c>
      <c r="C113" s="75"/>
      <c r="D113" s="75">
        <f>25.53*9907.064908+27.34*11028.76893</f>
        <v>554453.9096474401</v>
      </c>
      <c r="E113" s="65"/>
      <c r="F113" s="64"/>
      <c r="G113" s="73"/>
      <c r="H113" s="71"/>
      <c r="I113" s="75">
        <f>29.971155*22102.548</f>
        <v>662438.89200294</v>
      </c>
      <c r="J113" s="75"/>
      <c r="K113" s="75">
        <f>32.9660990282277*21955</f>
        <v>723770.7041647392</v>
      </c>
    </row>
    <row r="114" spans="1:11" s="76" customFormat="1" ht="15">
      <c r="A114" s="84" t="s">
        <v>262</v>
      </c>
      <c r="B114" s="85" t="s">
        <v>329</v>
      </c>
      <c r="C114" s="75"/>
      <c r="D114" s="75">
        <v>3616.15</v>
      </c>
      <c r="E114" s="65"/>
      <c r="F114" s="64"/>
      <c r="G114" s="73"/>
      <c r="H114" s="71"/>
      <c r="I114" s="75"/>
      <c r="J114" s="75"/>
      <c r="K114" s="75"/>
    </row>
    <row r="115" spans="1:11" s="76" customFormat="1" ht="15">
      <c r="A115" s="84" t="s">
        <v>328</v>
      </c>
      <c r="B115" s="85" t="s">
        <v>327</v>
      </c>
      <c r="C115" s="75"/>
      <c r="D115" s="75">
        <f>D77+D113+D114</f>
        <v>1435459.0152074401</v>
      </c>
      <c r="E115" s="65"/>
      <c r="F115" s="64"/>
      <c r="G115" s="73"/>
      <c r="H115" s="71"/>
      <c r="I115" s="75">
        <f>I77+I113+I114</f>
        <v>1553158.61821294</v>
      </c>
      <c r="J115" s="75"/>
      <c r="K115" s="75">
        <f>K77+K113+K114</f>
        <v>4916421.173275676</v>
      </c>
    </row>
    <row r="116" spans="2:7" ht="15">
      <c r="B116" s="132"/>
      <c r="C116" s="76"/>
      <c r="D116" s="76"/>
      <c r="E116" s="76"/>
      <c r="F116" s="76"/>
      <c r="G116" s="76"/>
    </row>
    <row r="117" spans="2:7" ht="15">
      <c r="B117" s="133"/>
      <c r="C117" s="76"/>
      <c r="D117" s="76"/>
      <c r="E117" s="76"/>
      <c r="F117" s="76"/>
      <c r="G117" s="76"/>
    </row>
    <row r="118" spans="1:7" ht="15">
      <c r="A118" s="76"/>
      <c r="B118" s="126"/>
      <c r="C118" s="76"/>
      <c r="D118" s="127">
        <f>D77-D69-D41-D62-D42-D43-D36</f>
        <v>737054.27306</v>
      </c>
      <c r="E118" s="76"/>
      <c r="F118" s="76"/>
      <c r="G118" s="76"/>
    </row>
    <row r="119" spans="1:7" ht="15">
      <c r="A119" s="76" t="s">
        <v>322</v>
      </c>
      <c r="B119" s="126"/>
      <c r="C119" s="76"/>
      <c r="D119" s="76"/>
      <c r="E119" s="76"/>
      <c r="F119" s="76"/>
      <c r="G119" s="76"/>
    </row>
    <row r="120" spans="1:7" ht="15">
      <c r="A120" s="76"/>
      <c r="B120" s="126"/>
      <c r="C120" s="76"/>
      <c r="D120" s="127"/>
      <c r="E120" s="76"/>
      <c r="F120" s="76"/>
      <c r="G120" s="76"/>
    </row>
    <row r="121" spans="1:14" ht="15">
      <c r="A121" s="76" t="s">
        <v>323</v>
      </c>
      <c r="B121" s="126"/>
      <c r="C121" s="76"/>
      <c r="D121" s="136">
        <f>SUM(D41,D42,D43,D69)</f>
        <v>112477.26999999999</v>
      </c>
      <c r="E121" s="76"/>
      <c r="F121" s="136">
        <f>D62</f>
        <v>27786.712499999998</v>
      </c>
      <c r="G121" s="76"/>
      <c r="I121" s="136">
        <f>SUM(I41,I42,I43,I69)</f>
        <v>90302.041</v>
      </c>
      <c r="K121" s="136">
        <f>SUM(K41,K42,K43,K69)</f>
        <v>65527.985417995005</v>
      </c>
      <c r="N121" s="46">
        <f>SUM(N41,N42,N43,N69)</f>
        <v>0</v>
      </c>
    </row>
    <row r="122" spans="1:14" ht="15">
      <c r="A122" s="76"/>
      <c r="B122" s="126"/>
      <c r="C122" s="76"/>
      <c r="D122" s="136">
        <f>(D113-440941861.4274/1000)*0.8</f>
        <v>90809.63857603208</v>
      </c>
      <c r="E122" s="76"/>
      <c r="F122" s="136">
        <f>(D113-440941861.4274/1000)/0.8*0.2</f>
        <v>28378.012055010026</v>
      </c>
      <c r="G122" s="76"/>
      <c r="N122" s="46">
        <f>(N113-440941861.4274/1000)*0.8</f>
        <v>-352753.48914192</v>
      </c>
    </row>
    <row r="123" spans="1:14" ht="15">
      <c r="A123" s="76"/>
      <c r="B123" s="126"/>
      <c r="C123" s="76"/>
      <c r="D123" s="136">
        <f>D114*0.8</f>
        <v>2892.92</v>
      </c>
      <c r="E123" s="76"/>
      <c r="F123" s="136">
        <f>D114/0.8*0.2</f>
        <v>904.0375</v>
      </c>
      <c r="G123" s="76"/>
      <c r="N123" s="46">
        <f>N114*0.8</f>
        <v>0</v>
      </c>
    </row>
    <row r="124" spans="1:14" ht="15">
      <c r="A124" s="76"/>
      <c r="B124" s="126"/>
      <c r="C124" s="76"/>
      <c r="D124" s="136">
        <f>(71954.57-28829)*0.8</f>
        <v>34500.456000000006</v>
      </c>
      <c r="E124" s="76"/>
      <c r="F124" s="136">
        <f>(71954.57-28829)/0.8*0.2</f>
        <v>10781.392500000002</v>
      </c>
      <c r="G124" s="76"/>
      <c r="N124" s="46">
        <f>(71954.57-28829)*0.8</f>
        <v>34500.456000000006</v>
      </c>
    </row>
    <row r="125" spans="1:14" ht="15">
      <c r="A125" s="76"/>
      <c r="B125" s="126"/>
      <c r="C125" s="76"/>
      <c r="D125" s="136">
        <f>D122+D121+D123+D124</f>
        <v>240680.2845760321</v>
      </c>
      <c r="E125" s="76"/>
      <c r="F125" s="136">
        <f>F122+F121+F123+F124</f>
        <v>67850.15455501003</v>
      </c>
      <c r="G125" s="76"/>
      <c r="N125" s="46">
        <f>N122+N121+N123+N124</f>
        <v>-318253.03314192</v>
      </c>
    </row>
    <row r="126" spans="1:7" ht="15">
      <c r="A126" s="76"/>
      <c r="B126" s="126"/>
      <c r="C126" s="76"/>
      <c r="D126" s="76"/>
      <c r="E126" s="76"/>
      <c r="F126" s="76"/>
      <c r="G126" s="76"/>
    </row>
    <row r="127" spans="1:7" ht="15">
      <c r="A127" s="76"/>
      <c r="B127" s="126"/>
      <c r="C127" s="76"/>
      <c r="D127" s="76"/>
      <c r="E127" s="76"/>
      <c r="F127" s="76"/>
      <c r="G127" s="76"/>
    </row>
    <row r="128" spans="1:7" ht="15">
      <c r="A128" s="76"/>
      <c r="B128" s="126"/>
      <c r="C128" s="76"/>
      <c r="D128" s="76"/>
      <c r="E128" s="76"/>
      <c r="F128" s="76"/>
      <c r="G128" s="76"/>
    </row>
    <row r="129" spans="1:7" ht="15">
      <c r="A129" s="76"/>
      <c r="B129" s="126"/>
      <c r="C129" s="76"/>
      <c r="D129" s="76"/>
      <c r="E129" s="76"/>
      <c r="F129" s="76"/>
      <c r="G129" s="76"/>
    </row>
    <row r="130" spans="1:7" ht="15">
      <c r="A130" s="76"/>
      <c r="B130" s="126"/>
      <c r="C130" s="76"/>
      <c r="D130" s="76"/>
      <c r="E130" s="76"/>
      <c r="F130" s="76"/>
      <c r="G130" s="76"/>
    </row>
    <row r="131" spans="1:7" ht="15">
      <c r="A131" s="76"/>
      <c r="B131" s="126"/>
      <c r="C131" s="76"/>
      <c r="D131" s="76"/>
      <c r="E131" s="76"/>
      <c r="F131" s="76"/>
      <c r="G131" s="76"/>
    </row>
    <row r="132" spans="1:7" ht="15">
      <c r="A132" s="76"/>
      <c r="B132" s="126"/>
      <c r="C132" s="76"/>
      <c r="D132" s="76"/>
      <c r="E132" s="76"/>
      <c r="F132" s="76"/>
      <c r="G132" s="76"/>
    </row>
    <row r="133" spans="1:7" ht="15">
      <c r="A133" s="76"/>
      <c r="B133" s="126"/>
      <c r="C133" s="76"/>
      <c r="D133" s="76"/>
      <c r="E133" s="76"/>
      <c r="F133" s="76"/>
      <c r="G133" s="76"/>
    </row>
    <row r="134" spans="1:7" ht="15">
      <c r="A134" s="76"/>
      <c r="B134" s="126"/>
      <c r="C134" s="76"/>
      <c r="D134" s="76"/>
      <c r="E134" s="76"/>
      <c r="F134" s="76"/>
      <c r="G134" s="76"/>
    </row>
    <row r="135" spans="1:7" ht="15">
      <c r="A135" s="76"/>
      <c r="B135" s="126"/>
      <c r="C135" s="76"/>
      <c r="D135" s="76"/>
      <c r="E135" s="76"/>
      <c r="F135" s="76"/>
      <c r="G135" s="76"/>
    </row>
    <row r="136" spans="1:7" ht="15">
      <c r="A136" s="76"/>
      <c r="B136" s="126"/>
      <c r="C136" s="76"/>
      <c r="D136" s="76"/>
      <c r="E136" s="76"/>
      <c r="F136" s="76"/>
      <c r="G136" s="76"/>
    </row>
    <row r="137" spans="1:7" ht="15">
      <c r="A137" s="76"/>
      <c r="B137" s="126"/>
      <c r="C137" s="76"/>
      <c r="D137" s="76"/>
      <c r="E137" s="76"/>
      <c r="F137" s="76"/>
      <c r="G137" s="76"/>
    </row>
    <row r="138" spans="1:7" ht="15">
      <c r="A138" s="76"/>
      <c r="B138" s="126"/>
      <c r="C138" s="76"/>
      <c r="D138" s="76"/>
      <c r="E138" s="76"/>
      <c r="F138" s="76"/>
      <c r="G138" s="76"/>
    </row>
    <row r="139" spans="1:7" ht="15">
      <c r="A139" s="76"/>
      <c r="B139" s="126"/>
      <c r="C139" s="76"/>
      <c r="D139" s="76"/>
      <c r="E139" s="76"/>
      <c r="F139" s="76"/>
      <c r="G139" s="76"/>
    </row>
    <row r="140" spans="1:7" ht="15">
      <c r="A140" s="76"/>
      <c r="B140" s="126"/>
      <c r="C140" s="76"/>
      <c r="D140" s="76"/>
      <c r="E140" s="76"/>
      <c r="F140" s="76"/>
      <c r="G140" s="76"/>
    </row>
    <row r="141" spans="1:7" ht="15">
      <c r="A141" s="76"/>
      <c r="B141" s="126"/>
      <c r="C141" s="76"/>
      <c r="D141" s="76"/>
      <c r="E141" s="76"/>
      <c r="F141" s="76"/>
      <c r="G141" s="76"/>
    </row>
    <row r="142" spans="1:7" ht="15">
      <c r="A142" s="76"/>
      <c r="B142" s="126"/>
      <c r="C142" s="76"/>
      <c r="D142" s="76"/>
      <c r="E142" s="76"/>
      <c r="F142" s="76"/>
      <c r="G142" s="76"/>
    </row>
    <row r="143" spans="1:7" ht="15">
      <c r="A143" s="76"/>
      <c r="B143" s="126"/>
      <c r="C143" s="76"/>
      <c r="D143" s="76"/>
      <c r="E143" s="76"/>
      <c r="F143" s="76"/>
      <c r="G143" s="76"/>
    </row>
    <row r="144" spans="1:7" ht="15">
      <c r="A144" s="76"/>
      <c r="B144" s="126"/>
      <c r="C144" s="76"/>
      <c r="D144" s="76"/>
      <c r="E144" s="76"/>
      <c r="F144" s="76"/>
      <c r="G144" s="76"/>
    </row>
    <row r="145" spans="1:7" ht="15">
      <c r="A145" s="76"/>
      <c r="B145" s="126"/>
      <c r="C145" s="76"/>
      <c r="D145" s="76"/>
      <c r="E145" s="76"/>
      <c r="F145" s="76"/>
      <c r="G145" s="76"/>
    </row>
    <row r="146" spans="1:7" ht="15">
      <c r="A146" s="76"/>
      <c r="B146" s="126"/>
      <c r="C146" s="76"/>
      <c r="D146" s="76"/>
      <c r="E146" s="76"/>
      <c r="F146" s="76"/>
      <c r="G146" s="76"/>
    </row>
    <row r="147" spans="1:7" ht="15">
      <c r="A147" s="76"/>
      <c r="B147" s="126"/>
      <c r="C147" s="76"/>
      <c r="D147" s="76"/>
      <c r="E147" s="76"/>
      <c r="F147" s="76"/>
      <c r="G147" s="76"/>
    </row>
    <row r="148" spans="1:7" ht="15">
      <c r="A148" s="76"/>
      <c r="B148" s="126"/>
      <c r="C148" s="76"/>
      <c r="D148" s="76"/>
      <c r="E148" s="76"/>
      <c r="F148" s="76"/>
      <c r="G148" s="76"/>
    </row>
    <row r="149" spans="1:7" ht="15">
      <c r="A149" s="76"/>
      <c r="B149" s="126"/>
      <c r="C149" s="76"/>
      <c r="D149" s="76"/>
      <c r="E149" s="76"/>
      <c r="F149" s="76"/>
      <c r="G149" s="76"/>
    </row>
    <row r="150" spans="1:7" ht="15">
      <c r="A150" s="76"/>
      <c r="B150" s="126"/>
      <c r="C150" s="76"/>
      <c r="D150" s="76"/>
      <c r="E150" s="76"/>
      <c r="F150" s="76"/>
      <c r="G150" s="76"/>
    </row>
    <row r="151" spans="1:7" ht="15">
      <c r="A151" s="76"/>
      <c r="B151" s="126"/>
      <c r="C151" s="76"/>
      <c r="D151" s="76"/>
      <c r="E151" s="76"/>
      <c r="F151" s="76"/>
      <c r="G151" s="76"/>
    </row>
    <row r="152" spans="1:7" ht="15">
      <c r="A152" s="76"/>
      <c r="B152" s="126"/>
      <c r="C152" s="76"/>
      <c r="D152" s="76"/>
      <c r="E152" s="76"/>
      <c r="F152" s="76"/>
      <c r="G152" s="76"/>
    </row>
    <row r="153" spans="1:7" ht="15">
      <c r="A153" s="76"/>
      <c r="B153" s="126"/>
      <c r="C153" s="76"/>
      <c r="D153" s="76"/>
      <c r="E153" s="76"/>
      <c r="F153" s="76"/>
      <c r="G153" s="76"/>
    </row>
    <row r="154" spans="1:7" ht="15">
      <c r="A154" s="76"/>
      <c r="B154" s="126"/>
      <c r="C154" s="76"/>
      <c r="D154" s="76"/>
      <c r="E154" s="76"/>
      <c r="F154" s="76"/>
      <c r="G154" s="76"/>
    </row>
    <row r="155" spans="1:7" ht="15">
      <c r="A155" s="76"/>
      <c r="B155" s="126"/>
      <c r="C155" s="76"/>
      <c r="D155" s="76"/>
      <c r="E155" s="76"/>
      <c r="F155" s="76"/>
      <c r="G155" s="76"/>
    </row>
    <row r="156" spans="1:7" ht="15">
      <c r="A156" s="76"/>
      <c r="B156" s="126"/>
      <c r="C156" s="76"/>
      <c r="D156" s="76"/>
      <c r="E156" s="76"/>
      <c r="F156" s="76"/>
      <c r="G156" s="76"/>
    </row>
    <row r="157" spans="1:7" ht="15">
      <c r="A157" s="76"/>
      <c r="B157" s="126"/>
      <c r="C157" s="76"/>
      <c r="D157" s="76"/>
      <c r="E157" s="76"/>
      <c r="F157" s="76"/>
      <c r="G157" s="76"/>
    </row>
    <row r="158" spans="1:7" ht="15">
      <c r="A158" s="76"/>
      <c r="B158" s="126"/>
      <c r="C158" s="76"/>
      <c r="D158" s="76"/>
      <c r="E158" s="76"/>
      <c r="F158" s="76"/>
      <c r="G158" s="76"/>
    </row>
    <row r="159" spans="1:7" ht="15">
      <c r="A159" s="76"/>
      <c r="B159" s="126"/>
      <c r="C159" s="76"/>
      <c r="D159" s="76"/>
      <c r="E159" s="76"/>
      <c r="F159" s="76"/>
      <c r="G159" s="76"/>
    </row>
    <row r="160" spans="1:7" ht="15">
      <c r="A160" s="76"/>
      <c r="B160" s="126"/>
      <c r="C160" s="76"/>
      <c r="D160" s="76"/>
      <c r="E160" s="76"/>
      <c r="F160" s="76"/>
      <c r="G160" s="76"/>
    </row>
    <row r="161" spans="1:7" ht="15">
      <c r="A161" s="76"/>
      <c r="B161" s="126"/>
      <c r="C161" s="76"/>
      <c r="D161" s="76"/>
      <c r="E161" s="76"/>
      <c r="F161" s="76"/>
      <c r="G161" s="76"/>
    </row>
    <row r="162" spans="1:7" ht="15">
      <c r="A162" s="76"/>
      <c r="B162" s="126"/>
      <c r="C162" s="76"/>
      <c r="D162" s="76"/>
      <c r="E162" s="76"/>
      <c r="F162" s="76"/>
      <c r="G162" s="76"/>
    </row>
    <row r="163" spans="1:7" ht="15">
      <c r="A163" s="76"/>
      <c r="B163" s="126"/>
      <c r="C163" s="76"/>
      <c r="D163" s="76"/>
      <c r="E163" s="76"/>
      <c r="F163" s="76"/>
      <c r="G163" s="76"/>
    </row>
    <row r="164" spans="1:7" ht="15">
      <c r="A164" s="76"/>
      <c r="B164" s="126"/>
      <c r="C164" s="76"/>
      <c r="D164" s="76"/>
      <c r="E164" s="76"/>
      <c r="F164" s="76"/>
      <c r="G164" s="76"/>
    </row>
    <row r="165" spans="1:7" ht="15">
      <c r="A165" s="76"/>
      <c r="B165" s="126"/>
      <c r="C165" s="76"/>
      <c r="D165" s="76"/>
      <c r="E165" s="76"/>
      <c r="F165" s="76"/>
      <c r="G165" s="76"/>
    </row>
    <row r="166" spans="1:7" ht="15">
      <c r="A166" s="76"/>
      <c r="B166" s="126"/>
      <c r="C166" s="76"/>
      <c r="D166" s="76"/>
      <c r="E166" s="76"/>
      <c r="F166" s="76"/>
      <c r="G166" s="76"/>
    </row>
    <row r="167" spans="1:7" ht="15">
      <c r="A167" s="76"/>
      <c r="B167" s="126"/>
      <c r="C167" s="76"/>
      <c r="D167" s="76"/>
      <c r="E167" s="76"/>
      <c r="F167" s="76"/>
      <c r="G167" s="76"/>
    </row>
    <row r="168" spans="1:7" ht="15">
      <c r="A168" s="76"/>
      <c r="B168" s="126"/>
      <c r="C168" s="76"/>
      <c r="D168" s="76"/>
      <c r="E168" s="76"/>
      <c r="F168" s="76"/>
      <c r="G168" s="76"/>
    </row>
    <row r="169" spans="1:7" ht="15">
      <c r="A169" s="76"/>
      <c r="B169" s="126"/>
      <c r="C169" s="76"/>
      <c r="D169" s="76"/>
      <c r="E169" s="76"/>
      <c r="F169" s="76"/>
      <c r="G169" s="76"/>
    </row>
    <row r="170" spans="1:7" ht="15">
      <c r="A170" s="76"/>
      <c r="B170" s="126"/>
      <c r="C170" s="76"/>
      <c r="D170" s="76"/>
      <c r="E170" s="76"/>
      <c r="F170" s="76"/>
      <c r="G170" s="76"/>
    </row>
    <row r="171" spans="1:7" ht="15">
      <c r="A171" s="76"/>
      <c r="B171" s="126"/>
      <c r="C171" s="76"/>
      <c r="D171" s="76"/>
      <c r="E171" s="76"/>
      <c r="F171" s="76"/>
      <c r="G171" s="76"/>
    </row>
    <row r="172" spans="1:7" ht="15">
      <c r="A172" s="76"/>
      <c r="B172" s="126"/>
      <c r="C172" s="76"/>
      <c r="D172" s="76"/>
      <c r="E172" s="76"/>
      <c r="F172" s="76"/>
      <c r="G172" s="76"/>
    </row>
    <row r="173" spans="1:7" ht="15">
      <c r="A173" s="76"/>
      <c r="B173" s="126"/>
      <c r="C173" s="76"/>
      <c r="D173" s="76"/>
      <c r="E173" s="76"/>
      <c r="F173" s="76"/>
      <c r="G173" s="76"/>
    </row>
    <row r="174" spans="1:7" ht="15">
      <c r="A174" s="76"/>
      <c r="B174" s="126"/>
      <c r="C174" s="76"/>
      <c r="D174" s="76"/>
      <c r="E174" s="76"/>
      <c r="F174" s="76"/>
      <c r="G174" s="76"/>
    </row>
    <row r="175" spans="1:7" ht="15">
      <c r="A175" s="76"/>
      <c r="B175" s="126"/>
      <c r="C175" s="76"/>
      <c r="D175" s="76"/>
      <c r="E175" s="76"/>
      <c r="F175" s="76"/>
      <c r="G175" s="76"/>
    </row>
    <row r="176" spans="1:7" ht="15">
      <c r="A176" s="76"/>
      <c r="B176" s="126"/>
      <c r="C176" s="76"/>
      <c r="D176" s="76"/>
      <c r="E176" s="76"/>
      <c r="F176" s="76"/>
      <c r="G176" s="76"/>
    </row>
    <row r="177" spans="1:7" ht="15">
      <c r="A177" s="76"/>
      <c r="B177" s="126"/>
      <c r="C177" s="76"/>
      <c r="D177" s="76"/>
      <c r="E177" s="76"/>
      <c r="F177" s="76"/>
      <c r="G177" s="76"/>
    </row>
    <row r="178" spans="1:7" ht="15">
      <c r="A178" s="76"/>
      <c r="B178" s="126"/>
      <c r="C178" s="76"/>
      <c r="D178" s="76"/>
      <c r="E178" s="76"/>
      <c r="F178" s="76"/>
      <c r="G178" s="76"/>
    </row>
    <row r="179" spans="1:7" ht="15">
      <c r="A179" s="76"/>
      <c r="B179" s="126"/>
      <c r="C179" s="76"/>
      <c r="D179" s="76"/>
      <c r="E179" s="76"/>
      <c r="F179" s="76"/>
      <c r="G179" s="76"/>
    </row>
    <row r="180" spans="1:7" ht="15">
      <c r="A180" s="76"/>
      <c r="B180" s="126"/>
      <c r="C180" s="76"/>
      <c r="D180" s="76"/>
      <c r="E180" s="76"/>
      <c r="F180" s="76"/>
      <c r="G180" s="76"/>
    </row>
    <row r="181" spans="1:7" ht="15">
      <c r="A181" s="76"/>
      <c r="B181" s="126"/>
      <c r="C181" s="76"/>
      <c r="D181" s="76"/>
      <c r="E181" s="76"/>
      <c r="F181" s="76"/>
      <c r="G181" s="76"/>
    </row>
    <row r="182" spans="1:7" ht="15">
      <c r="A182" s="76"/>
      <c r="B182" s="126"/>
      <c r="C182" s="76"/>
      <c r="D182" s="76"/>
      <c r="E182" s="76"/>
      <c r="F182" s="76"/>
      <c r="G182" s="76"/>
    </row>
    <row r="183" spans="1:7" ht="15">
      <c r="A183" s="76"/>
      <c r="B183" s="126"/>
      <c r="C183" s="76"/>
      <c r="D183" s="76"/>
      <c r="E183" s="76"/>
      <c r="F183" s="76"/>
      <c r="G183" s="76"/>
    </row>
    <row r="184" spans="1:7" ht="15">
      <c r="A184" s="76"/>
      <c r="B184" s="126"/>
      <c r="C184" s="76"/>
      <c r="D184" s="76"/>
      <c r="E184" s="76"/>
      <c r="F184" s="76"/>
      <c r="G184" s="76"/>
    </row>
    <row r="185" spans="1:7" ht="15">
      <c r="A185" s="76"/>
      <c r="B185" s="126"/>
      <c r="C185" s="76"/>
      <c r="D185" s="76"/>
      <c r="E185" s="76"/>
      <c r="F185" s="76"/>
      <c r="G185" s="76"/>
    </row>
    <row r="186" spans="1:7" ht="15">
      <c r="A186" s="76"/>
      <c r="B186" s="126"/>
      <c r="C186" s="76"/>
      <c r="D186" s="76"/>
      <c r="E186" s="76"/>
      <c r="F186" s="76"/>
      <c r="G186" s="76"/>
    </row>
    <row r="187" spans="1:7" ht="15">
      <c r="A187" s="76"/>
      <c r="B187" s="126"/>
      <c r="C187" s="76"/>
      <c r="D187" s="76"/>
      <c r="E187" s="76"/>
      <c r="F187" s="76"/>
      <c r="G187" s="76"/>
    </row>
    <row r="188" spans="1:7" ht="15">
      <c r="A188" s="76"/>
      <c r="B188" s="126"/>
      <c r="C188" s="76"/>
      <c r="D188" s="76"/>
      <c r="E188" s="76"/>
      <c r="F188" s="76"/>
      <c r="G188" s="76"/>
    </row>
    <row r="189" spans="1:7" ht="15">
      <c r="A189" s="76"/>
      <c r="B189" s="126"/>
      <c r="C189" s="76"/>
      <c r="D189" s="76"/>
      <c r="E189" s="76"/>
      <c r="F189" s="76"/>
      <c r="G189" s="76"/>
    </row>
    <row r="190" spans="1:7" ht="15">
      <c r="A190" s="76"/>
      <c r="B190" s="126"/>
      <c r="C190" s="76"/>
      <c r="D190" s="76"/>
      <c r="E190" s="76"/>
      <c r="F190" s="76"/>
      <c r="G190" s="76"/>
    </row>
    <row r="191" spans="1:7" ht="15">
      <c r="A191" s="76"/>
      <c r="B191" s="126"/>
      <c r="C191" s="76"/>
      <c r="D191" s="76"/>
      <c r="E191" s="76"/>
      <c r="F191" s="76"/>
      <c r="G191" s="76"/>
    </row>
    <row r="192" spans="1:7" ht="15">
      <c r="A192" s="76"/>
      <c r="B192" s="126"/>
      <c r="C192" s="76"/>
      <c r="D192" s="76"/>
      <c r="E192" s="76"/>
      <c r="F192" s="76"/>
      <c r="G192" s="76"/>
    </row>
    <row r="193" spans="1:7" ht="15">
      <c r="A193" s="76"/>
      <c r="B193" s="126"/>
      <c r="C193" s="76"/>
      <c r="D193" s="76"/>
      <c r="E193" s="76"/>
      <c r="F193" s="76"/>
      <c r="G193" s="76"/>
    </row>
    <row r="194" spans="1:7" ht="15">
      <c r="A194" s="76"/>
      <c r="B194" s="126"/>
      <c r="C194" s="76"/>
      <c r="D194" s="76"/>
      <c r="E194" s="76"/>
      <c r="F194" s="76"/>
      <c r="G194" s="76"/>
    </row>
    <row r="195" spans="1:7" ht="15">
      <c r="A195" s="76"/>
      <c r="B195" s="126"/>
      <c r="C195" s="76"/>
      <c r="D195" s="76"/>
      <c r="E195" s="76"/>
      <c r="F195" s="76"/>
      <c r="G195" s="76"/>
    </row>
    <row r="196" spans="1:7" ht="15">
      <c r="A196" s="76"/>
      <c r="B196" s="126"/>
      <c r="C196" s="76"/>
      <c r="D196" s="76"/>
      <c r="E196" s="76"/>
      <c r="F196" s="76"/>
      <c r="G196" s="76"/>
    </row>
    <row r="197" spans="1:7" ht="15">
      <c r="A197" s="76"/>
      <c r="B197" s="126"/>
      <c r="C197" s="76"/>
      <c r="D197" s="76"/>
      <c r="E197" s="76"/>
      <c r="F197" s="76"/>
      <c r="G197" s="76"/>
    </row>
    <row r="198" spans="1:7" ht="15">
      <c r="A198" s="76"/>
      <c r="B198" s="126"/>
      <c r="C198" s="76"/>
      <c r="D198" s="76"/>
      <c r="E198" s="76"/>
      <c r="F198" s="76"/>
      <c r="G198" s="76"/>
    </row>
    <row r="199" spans="1:7" ht="15">
      <c r="A199" s="76"/>
      <c r="B199" s="126"/>
      <c r="C199" s="76"/>
      <c r="D199" s="76"/>
      <c r="E199" s="76"/>
      <c r="F199" s="76"/>
      <c r="G199" s="76"/>
    </row>
    <row r="200" spans="1:7" ht="15">
      <c r="A200" s="76"/>
      <c r="B200" s="126"/>
      <c r="C200" s="76"/>
      <c r="D200" s="76"/>
      <c r="E200" s="76"/>
      <c r="F200" s="76"/>
      <c r="G200" s="76"/>
    </row>
    <row r="201" spans="1:7" ht="15">
      <c r="A201" s="76"/>
      <c r="B201" s="126"/>
      <c r="C201" s="76"/>
      <c r="D201" s="76"/>
      <c r="E201" s="76"/>
      <c r="F201" s="76"/>
      <c r="G201" s="76"/>
    </row>
    <row r="202" spans="1:7" ht="15">
      <c r="A202" s="76"/>
      <c r="B202" s="126"/>
      <c r="C202" s="76"/>
      <c r="D202" s="76"/>
      <c r="E202" s="76"/>
      <c r="F202" s="76"/>
      <c r="G202" s="76"/>
    </row>
    <row r="203" spans="1:7" ht="15">
      <c r="A203" s="76"/>
      <c r="B203" s="126"/>
      <c r="C203" s="76"/>
      <c r="D203" s="76"/>
      <c r="E203" s="76"/>
      <c r="F203" s="76"/>
      <c r="G203" s="76"/>
    </row>
    <row r="204" spans="1:7" ht="15">
      <c r="A204" s="76"/>
      <c r="B204" s="126"/>
      <c r="C204" s="76"/>
      <c r="D204" s="76"/>
      <c r="E204" s="76"/>
      <c r="F204" s="76"/>
      <c r="G204" s="76"/>
    </row>
    <row r="205" spans="1:7" ht="15">
      <c r="A205" s="76"/>
      <c r="B205" s="126"/>
      <c r="C205" s="76"/>
      <c r="D205" s="76"/>
      <c r="E205" s="76"/>
      <c r="F205" s="76"/>
      <c r="G205" s="76"/>
    </row>
    <row r="206" spans="1:7" ht="15">
      <c r="A206" s="76"/>
      <c r="B206" s="126"/>
      <c r="C206" s="76"/>
      <c r="D206" s="76"/>
      <c r="E206" s="76"/>
      <c r="F206" s="76"/>
      <c r="G206" s="76"/>
    </row>
    <row r="207" spans="1:7" ht="15">
      <c r="A207" s="76"/>
      <c r="B207" s="126"/>
      <c r="C207" s="76"/>
      <c r="D207" s="76"/>
      <c r="E207" s="76"/>
      <c r="F207" s="76"/>
      <c r="G207" s="76"/>
    </row>
    <row r="208" spans="1:7" ht="15">
      <c r="A208" s="76"/>
      <c r="B208" s="126"/>
      <c r="C208" s="76"/>
      <c r="D208" s="76"/>
      <c r="E208" s="76"/>
      <c r="F208" s="76"/>
      <c r="G208" s="76"/>
    </row>
    <row r="209" spans="1:7" ht="15">
      <c r="A209" s="76"/>
      <c r="B209" s="126"/>
      <c r="C209" s="76"/>
      <c r="D209" s="76"/>
      <c r="E209" s="76"/>
      <c r="F209" s="76"/>
      <c r="G209" s="76"/>
    </row>
    <row r="210" spans="1:7" ht="15">
      <c r="A210" s="76"/>
      <c r="B210" s="126"/>
      <c r="C210" s="76"/>
      <c r="D210" s="76"/>
      <c r="E210" s="76"/>
      <c r="F210" s="76"/>
      <c r="G210" s="76"/>
    </row>
    <row r="211" spans="1:7" ht="15">
      <c r="A211" s="76"/>
      <c r="B211" s="126"/>
      <c r="C211" s="76"/>
      <c r="D211" s="76"/>
      <c r="E211" s="76"/>
      <c r="F211" s="76"/>
      <c r="G211" s="76"/>
    </row>
    <row r="212" spans="1:7" ht="15">
      <c r="A212" s="76"/>
      <c r="B212" s="126"/>
      <c r="C212" s="76"/>
      <c r="D212" s="76"/>
      <c r="E212" s="76"/>
      <c r="F212" s="76"/>
      <c r="G212" s="76"/>
    </row>
    <row r="213" spans="1:7" ht="15">
      <c r="A213" s="76"/>
      <c r="B213" s="126"/>
      <c r="C213" s="76"/>
      <c r="D213" s="76"/>
      <c r="E213" s="76"/>
      <c r="F213" s="76"/>
      <c r="G213" s="76"/>
    </row>
    <row r="214" spans="1:7" ht="15">
      <c r="A214" s="76"/>
      <c r="B214" s="126"/>
      <c r="C214" s="76"/>
      <c r="D214" s="76"/>
      <c r="E214" s="76"/>
      <c r="F214" s="76"/>
      <c r="G214" s="76"/>
    </row>
    <row r="215" spans="1:7" ht="15">
      <c r="A215" s="76"/>
      <c r="B215" s="126"/>
      <c r="C215" s="76"/>
      <c r="D215" s="76"/>
      <c r="E215" s="76"/>
      <c r="F215" s="76"/>
      <c r="G215" s="76"/>
    </row>
    <row r="216" spans="1:7" ht="15">
      <c r="A216" s="76"/>
      <c r="B216" s="126"/>
      <c r="C216" s="76"/>
      <c r="D216" s="76"/>
      <c r="E216" s="76"/>
      <c r="F216" s="76"/>
      <c r="G216" s="76"/>
    </row>
    <row r="217" spans="1:7" ht="15">
      <c r="A217" s="76"/>
      <c r="B217" s="126"/>
      <c r="C217" s="76"/>
      <c r="D217" s="76"/>
      <c r="E217" s="76"/>
      <c r="F217" s="76"/>
      <c r="G217" s="76"/>
    </row>
    <row r="218" spans="1:7" ht="15">
      <c r="A218" s="76"/>
      <c r="B218" s="126"/>
      <c r="C218" s="76"/>
      <c r="D218" s="76"/>
      <c r="E218" s="76"/>
      <c r="F218" s="76"/>
      <c r="G218" s="76"/>
    </row>
    <row r="219" spans="1:7" ht="15">
      <c r="A219" s="76"/>
      <c r="B219" s="126"/>
      <c r="C219" s="76"/>
      <c r="D219" s="76"/>
      <c r="E219" s="76"/>
      <c r="F219" s="76"/>
      <c r="G219" s="76"/>
    </row>
    <row r="220" spans="1:7" ht="15">
      <c r="A220" s="76"/>
      <c r="B220" s="126"/>
      <c r="C220" s="76"/>
      <c r="D220" s="76"/>
      <c r="E220" s="76"/>
      <c r="F220" s="76"/>
      <c r="G220" s="76"/>
    </row>
    <row r="221" spans="1:7" ht="15">
      <c r="A221" s="76"/>
      <c r="B221" s="126"/>
      <c r="C221" s="76"/>
      <c r="D221" s="76"/>
      <c r="E221" s="76"/>
      <c r="F221" s="76"/>
      <c r="G221" s="76"/>
    </row>
    <row r="222" spans="1:7" ht="15">
      <c r="A222" s="76"/>
      <c r="B222" s="126"/>
      <c r="C222" s="76"/>
      <c r="D222" s="76"/>
      <c r="E222" s="76"/>
      <c r="F222" s="76"/>
      <c r="G222" s="76"/>
    </row>
    <row r="223" spans="1:7" ht="15">
      <c r="A223" s="76"/>
      <c r="B223" s="126"/>
      <c r="C223" s="76"/>
      <c r="D223" s="76"/>
      <c r="E223" s="76"/>
      <c r="F223" s="76"/>
      <c r="G223" s="76"/>
    </row>
    <row r="224" spans="1:7" ht="15">
      <c r="A224" s="76"/>
      <c r="B224" s="126"/>
      <c r="C224" s="76"/>
      <c r="D224" s="76"/>
      <c r="E224" s="76"/>
      <c r="F224" s="76"/>
      <c r="G224" s="76"/>
    </row>
    <row r="225" spans="1:7" ht="15">
      <c r="A225" s="76"/>
      <c r="B225" s="126"/>
      <c r="C225" s="76"/>
      <c r="D225" s="76"/>
      <c r="E225" s="76"/>
      <c r="F225" s="76"/>
      <c r="G225" s="76"/>
    </row>
    <row r="226" spans="1:7" ht="15">
      <c r="A226" s="76"/>
      <c r="B226" s="126"/>
      <c r="C226" s="76"/>
      <c r="D226" s="76"/>
      <c r="E226" s="76"/>
      <c r="F226" s="76"/>
      <c r="G226" s="76"/>
    </row>
    <row r="227" spans="1:7" ht="15">
      <c r="A227" s="76"/>
      <c r="B227" s="126"/>
      <c r="C227" s="76"/>
      <c r="D227" s="76"/>
      <c r="E227" s="76"/>
      <c r="F227" s="76"/>
      <c r="G227" s="76"/>
    </row>
    <row r="228" spans="1:7" ht="15">
      <c r="A228" s="76"/>
      <c r="B228" s="126"/>
      <c r="C228" s="76"/>
      <c r="D228" s="76"/>
      <c r="E228" s="76"/>
      <c r="F228" s="76"/>
      <c r="G228" s="76"/>
    </row>
    <row r="229" spans="1:7" ht="15">
      <c r="A229" s="76"/>
      <c r="B229" s="126"/>
      <c r="C229" s="76"/>
      <c r="D229" s="76"/>
      <c r="E229" s="76"/>
      <c r="F229" s="76"/>
      <c r="G229" s="76"/>
    </row>
    <row r="230" spans="1:7" ht="15">
      <c r="A230" s="76"/>
      <c r="B230" s="126"/>
      <c r="C230" s="76"/>
      <c r="D230" s="76"/>
      <c r="E230" s="76"/>
      <c r="F230" s="76"/>
      <c r="G230" s="76"/>
    </row>
    <row r="231" spans="1:7" ht="15">
      <c r="A231" s="76"/>
      <c r="B231" s="126"/>
      <c r="C231" s="76"/>
      <c r="D231" s="76"/>
      <c r="E231" s="76"/>
      <c r="F231" s="76"/>
      <c r="G231" s="76"/>
    </row>
    <row r="232" spans="1:7" ht="15">
      <c r="A232" s="76"/>
      <c r="B232" s="126"/>
      <c r="C232" s="76"/>
      <c r="D232" s="76"/>
      <c r="E232" s="76"/>
      <c r="F232" s="76"/>
      <c r="G232" s="76"/>
    </row>
    <row r="233" spans="1:7" ht="15">
      <c r="A233" s="76"/>
      <c r="B233" s="126"/>
      <c r="C233" s="76"/>
      <c r="D233" s="76"/>
      <c r="E233" s="76"/>
      <c r="F233" s="76"/>
      <c r="G233" s="76"/>
    </row>
    <row r="234" spans="1:7" ht="15">
      <c r="A234" s="76"/>
      <c r="B234" s="126"/>
      <c r="C234" s="76"/>
      <c r="D234" s="76"/>
      <c r="E234" s="76"/>
      <c r="F234" s="76"/>
      <c r="G234" s="76"/>
    </row>
    <row r="235" spans="1:7" ht="15">
      <c r="A235" s="76"/>
      <c r="B235" s="126"/>
      <c r="C235" s="76"/>
      <c r="D235" s="76"/>
      <c r="E235" s="76"/>
      <c r="F235" s="76"/>
      <c r="G235" s="76"/>
    </row>
    <row r="236" spans="1:7" ht="15">
      <c r="A236" s="76"/>
      <c r="B236" s="126"/>
      <c r="C236" s="76"/>
      <c r="D236" s="76"/>
      <c r="E236" s="76"/>
      <c r="F236" s="76"/>
      <c r="G236" s="76"/>
    </row>
    <row r="237" spans="1:7" ht="15">
      <c r="A237" s="76"/>
      <c r="B237" s="126"/>
      <c r="C237" s="76"/>
      <c r="D237" s="76"/>
      <c r="E237" s="76"/>
      <c r="F237" s="76"/>
      <c r="G237" s="76"/>
    </row>
    <row r="238" spans="1:7" ht="15">
      <c r="A238" s="76"/>
      <c r="B238" s="126"/>
      <c r="C238" s="76"/>
      <c r="D238" s="76"/>
      <c r="E238" s="76"/>
      <c r="F238" s="76"/>
      <c r="G238" s="76"/>
    </row>
    <row r="239" spans="1:7" ht="15">
      <c r="A239" s="76"/>
      <c r="B239" s="126"/>
      <c r="C239" s="76"/>
      <c r="D239" s="76"/>
      <c r="E239" s="76"/>
      <c r="F239" s="76"/>
      <c r="G239" s="76"/>
    </row>
    <row r="240" spans="1:7" ht="15">
      <c r="A240" s="76"/>
      <c r="B240" s="126"/>
      <c r="C240" s="76"/>
      <c r="D240" s="76"/>
      <c r="E240" s="76"/>
      <c r="F240" s="76"/>
      <c r="G240" s="76"/>
    </row>
    <row r="241" spans="1:7" ht="15">
      <c r="A241" s="76"/>
      <c r="B241" s="126"/>
      <c r="C241" s="76"/>
      <c r="D241" s="76"/>
      <c r="E241" s="76"/>
      <c r="F241" s="76"/>
      <c r="G241" s="76"/>
    </row>
    <row r="242" spans="1:7" ht="15">
      <c r="A242" s="76"/>
      <c r="B242" s="126"/>
      <c r="C242" s="76"/>
      <c r="D242" s="76"/>
      <c r="E242" s="76"/>
      <c r="F242" s="76"/>
      <c r="G242" s="76"/>
    </row>
    <row r="243" spans="1:7" ht="15">
      <c r="A243" s="76"/>
      <c r="B243" s="126"/>
      <c r="C243" s="76"/>
      <c r="D243" s="76"/>
      <c r="E243" s="76"/>
      <c r="F243" s="76"/>
      <c r="G243" s="76"/>
    </row>
    <row r="244" spans="1:7" ht="15">
      <c r="A244" s="76"/>
      <c r="B244" s="126"/>
      <c r="C244" s="76"/>
      <c r="D244" s="76"/>
      <c r="E244" s="76"/>
      <c r="F244" s="76"/>
      <c r="G244" s="76"/>
    </row>
    <row r="245" spans="1:7" ht="15">
      <c r="A245" s="76"/>
      <c r="B245" s="126"/>
      <c r="C245" s="76"/>
      <c r="D245" s="76"/>
      <c r="E245" s="76"/>
      <c r="F245" s="76"/>
      <c r="G245" s="76"/>
    </row>
    <row r="246" spans="1:7" ht="15">
      <c r="A246" s="76"/>
      <c r="B246" s="126"/>
      <c r="C246" s="76"/>
      <c r="D246" s="76"/>
      <c r="E246" s="76"/>
      <c r="F246" s="76"/>
      <c r="G246" s="76"/>
    </row>
    <row r="247" spans="1:7" ht="15">
      <c r="A247" s="76"/>
      <c r="B247" s="126"/>
      <c r="C247" s="76"/>
      <c r="D247" s="76"/>
      <c r="E247" s="76"/>
      <c r="F247" s="76"/>
      <c r="G247" s="76"/>
    </row>
    <row r="248" spans="1:7" ht="15">
      <c r="A248" s="76"/>
      <c r="B248" s="126"/>
      <c r="C248" s="76"/>
      <c r="D248" s="76"/>
      <c r="E248" s="76"/>
      <c r="F248" s="76"/>
      <c r="G248" s="76"/>
    </row>
    <row r="249" spans="1:7" ht="15">
      <c r="A249" s="76"/>
      <c r="B249" s="126"/>
      <c r="C249" s="76"/>
      <c r="D249" s="76"/>
      <c r="E249" s="76"/>
      <c r="F249" s="76"/>
      <c r="G249" s="76"/>
    </row>
    <row r="250" spans="1:7" ht="15">
      <c r="A250" s="76"/>
      <c r="B250" s="126"/>
      <c r="C250" s="76"/>
      <c r="D250" s="76"/>
      <c r="E250" s="76"/>
      <c r="F250" s="76"/>
      <c r="G250" s="76"/>
    </row>
    <row r="251" spans="1:7" ht="15">
      <c r="A251" s="76"/>
      <c r="B251" s="126"/>
      <c r="C251" s="76"/>
      <c r="D251" s="76"/>
      <c r="E251" s="76"/>
      <c r="F251" s="76"/>
      <c r="G251" s="76"/>
    </row>
    <row r="252" spans="1:7" ht="15">
      <c r="A252" s="76"/>
      <c r="B252" s="126"/>
      <c r="C252" s="76"/>
      <c r="D252" s="76"/>
      <c r="E252" s="76"/>
      <c r="F252" s="76"/>
      <c r="G252" s="76"/>
    </row>
    <row r="253" spans="1:7" ht="15">
      <c r="A253" s="76"/>
      <c r="B253" s="126"/>
      <c r="C253" s="76"/>
      <c r="D253" s="76"/>
      <c r="E253" s="76"/>
      <c r="F253" s="76"/>
      <c r="G253" s="76"/>
    </row>
    <row r="254" spans="1:7" ht="15">
      <c r="A254" s="76"/>
      <c r="B254" s="126"/>
      <c r="C254" s="76"/>
      <c r="D254" s="76"/>
      <c r="E254" s="76"/>
      <c r="F254" s="76"/>
      <c r="G254" s="76"/>
    </row>
    <row r="255" spans="1:7" ht="15">
      <c r="A255" s="76"/>
      <c r="B255" s="126"/>
      <c r="C255" s="76"/>
      <c r="D255" s="76"/>
      <c r="E255" s="76"/>
      <c r="F255" s="76"/>
      <c r="G255" s="76"/>
    </row>
    <row r="256" spans="1:7" ht="15">
      <c r="A256" s="76"/>
      <c r="B256" s="126"/>
      <c r="C256" s="76"/>
      <c r="D256" s="76"/>
      <c r="E256" s="76"/>
      <c r="F256" s="76"/>
      <c r="G256" s="76"/>
    </row>
    <row r="257" spans="1:7" ht="15">
      <c r="A257" s="76"/>
      <c r="B257" s="126"/>
      <c r="C257" s="76"/>
      <c r="D257" s="76"/>
      <c r="E257" s="76"/>
      <c r="F257" s="76"/>
      <c r="G257" s="76"/>
    </row>
    <row r="258" spans="1:7" ht="15">
      <c r="A258" s="76"/>
      <c r="B258" s="126"/>
      <c r="C258" s="76"/>
      <c r="D258" s="76"/>
      <c r="E258" s="76"/>
      <c r="F258" s="76"/>
      <c r="G258" s="76"/>
    </row>
    <row r="259" spans="1:7" ht="15">
      <c r="A259" s="76"/>
      <c r="B259" s="126"/>
      <c r="C259" s="76"/>
      <c r="D259" s="76"/>
      <c r="E259" s="76"/>
      <c r="F259" s="76"/>
      <c r="G259" s="76"/>
    </row>
    <row r="260" spans="1:7" ht="15">
      <c r="A260" s="76"/>
      <c r="B260" s="126"/>
      <c r="C260" s="76"/>
      <c r="D260" s="76"/>
      <c r="E260" s="76"/>
      <c r="F260" s="76"/>
      <c r="G260" s="76"/>
    </row>
    <row r="261" spans="1:7" ht="15">
      <c r="A261" s="76"/>
      <c r="B261" s="126"/>
      <c r="C261" s="76"/>
      <c r="D261" s="76"/>
      <c r="E261" s="76"/>
      <c r="F261" s="76"/>
      <c r="G261" s="76"/>
    </row>
    <row r="262" spans="1:7" ht="15">
      <c r="A262" s="76"/>
      <c r="B262" s="126"/>
      <c r="C262" s="76"/>
      <c r="D262" s="76"/>
      <c r="E262" s="76"/>
      <c r="F262" s="76"/>
      <c r="G262" s="76"/>
    </row>
    <row r="263" spans="1:7" ht="15">
      <c r="A263" s="76"/>
      <c r="B263" s="126"/>
      <c r="C263" s="76"/>
      <c r="D263" s="76"/>
      <c r="E263" s="76"/>
      <c r="F263" s="76"/>
      <c r="G263" s="76"/>
    </row>
    <row r="264" spans="1:7" ht="15">
      <c r="A264" s="76"/>
      <c r="B264" s="126"/>
      <c r="C264" s="76"/>
      <c r="D264" s="76"/>
      <c r="E264" s="76"/>
      <c r="F264" s="76"/>
      <c r="G264" s="76"/>
    </row>
    <row r="265" spans="1:7" ht="15">
      <c r="A265" s="76"/>
      <c r="B265" s="126"/>
      <c r="C265" s="76"/>
      <c r="D265" s="76"/>
      <c r="E265" s="76"/>
      <c r="F265" s="76"/>
      <c r="G265" s="76"/>
    </row>
    <row r="266" spans="1:7" ht="15">
      <c r="A266" s="76"/>
      <c r="B266" s="126"/>
      <c r="C266" s="76"/>
      <c r="D266" s="76"/>
      <c r="E266" s="76"/>
      <c r="F266" s="76"/>
      <c r="G266" s="76"/>
    </row>
    <row r="267" spans="1:7" ht="15">
      <c r="A267" s="76"/>
      <c r="B267" s="126"/>
      <c r="C267" s="76"/>
      <c r="D267" s="76"/>
      <c r="E267" s="76"/>
      <c r="F267" s="76"/>
      <c r="G267" s="76"/>
    </row>
    <row r="268" spans="1:7" ht="15">
      <c r="A268" s="76"/>
      <c r="B268" s="126"/>
      <c r="C268" s="76"/>
      <c r="D268" s="76"/>
      <c r="E268" s="76"/>
      <c r="F268" s="76"/>
      <c r="G268" s="76"/>
    </row>
    <row r="269" spans="1:7" ht="15">
      <c r="A269" s="76"/>
      <c r="B269" s="126"/>
      <c r="C269" s="76"/>
      <c r="D269" s="76"/>
      <c r="E269" s="76"/>
      <c r="F269" s="76"/>
      <c r="G269" s="76"/>
    </row>
    <row r="270" spans="1:7" ht="15">
      <c r="A270" s="76"/>
      <c r="B270" s="126"/>
      <c r="C270" s="76"/>
      <c r="D270" s="76"/>
      <c r="E270" s="76"/>
      <c r="F270" s="76"/>
      <c r="G270" s="76"/>
    </row>
    <row r="271" spans="1:7" ht="15">
      <c r="A271" s="76"/>
      <c r="B271" s="126"/>
      <c r="C271" s="76"/>
      <c r="D271" s="76"/>
      <c r="E271" s="76"/>
      <c r="F271" s="76"/>
      <c r="G271" s="76"/>
    </row>
    <row r="272" spans="1:7" ht="15">
      <c r="A272" s="76"/>
      <c r="B272" s="126"/>
      <c r="C272" s="76"/>
      <c r="D272" s="76"/>
      <c r="E272" s="76"/>
      <c r="F272" s="76"/>
      <c r="G272" s="76"/>
    </row>
    <row r="273" spans="1:7" ht="15">
      <c r="A273" s="76"/>
      <c r="B273" s="126"/>
      <c r="C273" s="76"/>
      <c r="D273" s="76"/>
      <c r="E273" s="76"/>
      <c r="F273" s="76"/>
      <c r="G273" s="76"/>
    </row>
    <row r="274" spans="1:7" ht="15">
      <c r="A274" s="76"/>
      <c r="B274" s="126"/>
      <c r="C274" s="76"/>
      <c r="D274" s="76"/>
      <c r="E274" s="76"/>
      <c r="F274" s="76"/>
      <c r="G274" s="76"/>
    </row>
    <row r="275" spans="1:7" ht="15">
      <c r="A275" s="76"/>
      <c r="B275" s="126"/>
      <c r="C275" s="76"/>
      <c r="D275" s="76"/>
      <c r="E275" s="76"/>
      <c r="F275" s="76"/>
      <c r="G275" s="76"/>
    </row>
    <row r="276" spans="1:7" ht="15">
      <c r="A276" s="76"/>
      <c r="B276" s="126"/>
      <c r="C276" s="76"/>
      <c r="D276" s="76"/>
      <c r="E276" s="76"/>
      <c r="F276" s="76"/>
      <c r="G276" s="76"/>
    </row>
    <row r="277" spans="1:7" ht="15">
      <c r="A277" s="76"/>
      <c r="B277" s="126"/>
      <c r="C277" s="76"/>
      <c r="D277" s="76"/>
      <c r="E277" s="76"/>
      <c r="F277" s="76"/>
      <c r="G277" s="76"/>
    </row>
    <row r="278" spans="1:7" ht="15">
      <c r="A278" s="76"/>
      <c r="B278" s="126"/>
      <c r="C278" s="76"/>
      <c r="D278" s="76"/>
      <c r="E278" s="76"/>
      <c r="F278" s="76"/>
      <c r="G278" s="76"/>
    </row>
    <row r="279" spans="1:7" ht="15">
      <c r="A279" s="76"/>
      <c r="B279" s="126"/>
      <c r="C279" s="76"/>
      <c r="D279" s="76"/>
      <c r="E279" s="76"/>
      <c r="F279" s="76"/>
      <c r="G279" s="76"/>
    </row>
    <row r="280" spans="1:7" ht="15">
      <c r="A280" s="76"/>
      <c r="B280" s="126"/>
      <c r="C280" s="76"/>
      <c r="D280" s="76"/>
      <c r="E280" s="76"/>
      <c r="F280" s="76"/>
      <c r="G280" s="76"/>
    </row>
    <row r="281" spans="1:7" ht="15">
      <c r="A281" s="76"/>
      <c r="B281" s="126"/>
      <c r="C281" s="76"/>
      <c r="D281" s="76"/>
      <c r="E281" s="76"/>
      <c r="F281" s="76"/>
      <c r="G281" s="76"/>
    </row>
    <row r="282" spans="1:7" ht="15">
      <c r="A282" s="76"/>
      <c r="B282" s="126"/>
      <c r="C282" s="76"/>
      <c r="D282" s="76"/>
      <c r="E282" s="76"/>
      <c r="F282" s="76"/>
      <c r="G282" s="76"/>
    </row>
    <row r="283" spans="1:7" ht="15">
      <c r="A283" s="76"/>
      <c r="B283" s="126"/>
      <c r="C283" s="76"/>
      <c r="D283" s="76"/>
      <c r="E283" s="76"/>
      <c r="F283" s="76"/>
      <c r="G283" s="76"/>
    </row>
    <row r="284" spans="1:7" ht="15">
      <c r="A284" s="76"/>
      <c r="B284" s="126"/>
      <c r="C284" s="76"/>
      <c r="D284" s="76"/>
      <c r="E284" s="76"/>
      <c r="F284" s="76"/>
      <c r="G284" s="76"/>
    </row>
    <row r="285" spans="1:7" ht="15">
      <c r="A285" s="76"/>
      <c r="B285" s="126"/>
      <c r="C285" s="76"/>
      <c r="D285" s="76"/>
      <c r="E285" s="76"/>
      <c r="F285" s="76"/>
      <c r="G285" s="76"/>
    </row>
    <row r="286" spans="1:7" ht="15">
      <c r="A286" s="76"/>
      <c r="B286" s="126"/>
      <c r="C286" s="76"/>
      <c r="D286" s="76"/>
      <c r="E286" s="76"/>
      <c r="F286" s="76"/>
      <c r="G286" s="76"/>
    </row>
    <row r="287" spans="1:7" ht="15">
      <c r="A287" s="76"/>
      <c r="B287" s="126"/>
      <c r="C287" s="76"/>
      <c r="D287" s="76"/>
      <c r="E287" s="76"/>
      <c r="F287" s="76"/>
      <c r="G287" s="76"/>
    </row>
    <row r="288" spans="1:7" ht="15">
      <c r="A288" s="76"/>
      <c r="B288" s="126"/>
      <c r="C288" s="76"/>
      <c r="D288" s="76"/>
      <c r="E288" s="76"/>
      <c r="F288" s="76"/>
      <c r="G288" s="76"/>
    </row>
    <row r="289" spans="1:7" ht="15">
      <c r="A289" s="76"/>
      <c r="B289" s="126"/>
      <c r="C289" s="76"/>
      <c r="D289" s="76"/>
      <c r="E289" s="76"/>
      <c r="F289" s="76"/>
      <c r="G289" s="76"/>
    </row>
    <row r="290" spans="1:7" ht="15">
      <c r="A290" s="76"/>
      <c r="B290" s="126"/>
      <c r="C290" s="76"/>
      <c r="D290" s="76"/>
      <c r="E290" s="76"/>
      <c r="F290" s="76"/>
      <c r="G290" s="76"/>
    </row>
    <row r="291" spans="1:7" ht="15">
      <c r="A291" s="76"/>
      <c r="B291" s="126"/>
      <c r="C291" s="76"/>
      <c r="D291" s="76"/>
      <c r="E291" s="76"/>
      <c r="F291" s="76"/>
      <c r="G291" s="76"/>
    </row>
    <row r="292" spans="1:7" ht="15">
      <c r="A292" s="76"/>
      <c r="B292" s="126"/>
      <c r="C292" s="76"/>
      <c r="D292" s="76"/>
      <c r="E292" s="76"/>
      <c r="F292" s="76"/>
      <c r="G292" s="76"/>
    </row>
    <row r="293" spans="1:7" ht="15">
      <c r="A293" s="76"/>
      <c r="B293" s="126"/>
      <c r="C293" s="76"/>
      <c r="D293" s="76"/>
      <c r="E293" s="76"/>
      <c r="F293" s="76"/>
      <c r="G293" s="76"/>
    </row>
    <row r="294" spans="1:7" ht="15">
      <c r="A294" s="76"/>
      <c r="B294" s="126"/>
      <c r="C294" s="76"/>
      <c r="D294" s="76"/>
      <c r="E294" s="76"/>
      <c r="F294" s="76"/>
      <c r="G294" s="76"/>
    </row>
    <row r="295" spans="1:7" ht="15">
      <c r="A295" s="76"/>
      <c r="B295" s="126"/>
      <c r="C295" s="76"/>
      <c r="D295" s="76"/>
      <c r="E295" s="76"/>
      <c r="F295" s="76"/>
      <c r="G295" s="76"/>
    </row>
    <row r="296" spans="1:7" ht="15">
      <c r="A296" s="76"/>
      <c r="B296" s="126"/>
      <c r="C296" s="76"/>
      <c r="D296" s="76"/>
      <c r="E296" s="76"/>
      <c r="F296" s="76"/>
      <c r="G296" s="76"/>
    </row>
    <row r="297" spans="1:7" ht="15">
      <c r="A297" s="76"/>
      <c r="B297" s="126"/>
      <c r="C297" s="76"/>
      <c r="D297" s="76"/>
      <c r="E297" s="76"/>
      <c r="F297" s="76"/>
      <c r="G297" s="76"/>
    </row>
    <row r="298" spans="1:7" ht="15">
      <c r="A298" s="76"/>
      <c r="B298" s="126"/>
      <c r="C298" s="76"/>
      <c r="D298" s="76"/>
      <c r="E298" s="76"/>
      <c r="F298" s="76"/>
      <c r="G298" s="76"/>
    </row>
    <row r="299" spans="1:7" ht="15">
      <c r="A299" s="76"/>
      <c r="B299" s="126"/>
      <c r="C299" s="76"/>
      <c r="D299" s="76"/>
      <c r="E299" s="76"/>
      <c r="F299" s="76"/>
      <c r="G299" s="76"/>
    </row>
    <row r="300" spans="1:7" ht="15">
      <c r="A300" s="76"/>
      <c r="B300" s="126"/>
      <c r="C300" s="76"/>
      <c r="D300" s="76"/>
      <c r="E300" s="76"/>
      <c r="F300" s="76"/>
      <c r="G300" s="76"/>
    </row>
    <row r="301" spans="1:7" ht="15">
      <c r="A301" s="76"/>
      <c r="B301" s="126"/>
      <c r="C301" s="76"/>
      <c r="D301" s="76"/>
      <c r="E301" s="76"/>
      <c r="F301" s="76"/>
      <c r="G301" s="76"/>
    </row>
    <row r="302" spans="1:7" ht="15">
      <c r="A302" s="76"/>
      <c r="B302" s="126"/>
      <c r="C302" s="76"/>
      <c r="D302" s="76"/>
      <c r="E302" s="76"/>
      <c r="F302" s="76"/>
      <c r="G302" s="76"/>
    </row>
    <row r="303" spans="1:7" ht="15">
      <c r="A303" s="76"/>
      <c r="B303" s="126"/>
      <c r="C303" s="76"/>
      <c r="D303" s="76"/>
      <c r="E303" s="76"/>
      <c r="F303" s="76"/>
      <c r="G303" s="76"/>
    </row>
    <row r="304" spans="1:7" ht="15">
      <c r="A304" s="76"/>
      <c r="B304" s="126"/>
      <c r="C304" s="76"/>
      <c r="D304" s="76"/>
      <c r="E304" s="76"/>
      <c r="F304" s="76"/>
      <c r="G304" s="76"/>
    </row>
    <row r="305" spans="1:7" ht="15">
      <c r="A305" s="76"/>
      <c r="B305" s="126"/>
      <c r="C305" s="76"/>
      <c r="D305" s="76"/>
      <c r="E305" s="76"/>
      <c r="F305" s="76"/>
      <c r="G305" s="76"/>
    </row>
    <row r="306" spans="1:7" ht="15">
      <c r="A306" s="76"/>
      <c r="B306" s="126"/>
      <c r="C306" s="76"/>
      <c r="D306" s="76"/>
      <c r="E306" s="76"/>
      <c r="F306" s="76"/>
      <c r="G306" s="76"/>
    </row>
    <row r="307" spans="1:7" ht="15">
      <c r="A307" s="76"/>
      <c r="B307" s="126"/>
      <c r="C307" s="76"/>
      <c r="D307" s="76"/>
      <c r="E307" s="76"/>
      <c r="F307" s="76"/>
      <c r="G307" s="76"/>
    </row>
    <row r="308" spans="1:7" ht="15">
      <c r="A308" s="76"/>
      <c r="B308" s="126"/>
      <c r="C308" s="76"/>
      <c r="D308" s="76"/>
      <c r="E308" s="76"/>
      <c r="F308" s="76"/>
      <c r="G308" s="76"/>
    </row>
    <row r="309" spans="1:7" ht="15">
      <c r="A309" s="76"/>
      <c r="B309" s="126"/>
      <c r="C309" s="76"/>
      <c r="D309" s="76"/>
      <c r="E309" s="76"/>
      <c r="F309" s="76"/>
      <c r="G309" s="76"/>
    </row>
    <row r="310" spans="1:7" ht="15">
      <c r="A310" s="76"/>
      <c r="B310" s="126"/>
      <c r="C310" s="76"/>
      <c r="D310" s="76"/>
      <c r="E310" s="76"/>
      <c r="F310" s="76"/>
      <c r="G310" s="76"/>
    </row>
    <row r="311" spans="1:7" ht="15">
      <c r="A311" s="76"/>
      <c r="B311" s="126"/>
      <c r="C311" s="76"/>
      <c r="D311" s="76"/>
      <c r="E311" s="76"/>
      <c r="F311" s="76"/>
      <c r="G311" s="76"/>
    </row>
    <row r="312" spans="1:7" ht="15">
      <c r="A312" s="76"/>
      <c r="B312" s="126"/>
      <c r="C312" s="76"/>
      <c r="D312" s="76"/>
      <c r="E312" s="76"/>
      <c r="F312" s="76"/>
      <c r="G312" s="76"/>
    </row>
    <row r="313" spans="1:7" ht="15">
      <c r="A313" s="76"/>
      <c r="B313" s="126"/>
      <c r="C313" s="76"/>
      <c r="D313" s="76"/>
      <c r="E313" s="76"/>
      <c r="F313" s="76"/>
      <c r="G313" s="76"/>
    </row>
    <row r="314" spans="1:7" ht="15">
      <c r="A314" s="76"/>
      <c r="B314" s="126"/>
      <c r="C314" s="76"/>
      <c r="D314" s="76"/>
      <c r="E314" s="76"/>
      <c r="F314" s="76"/>
      <c r="G314" s="76"/>
    </row>
    <row r="315" spans="1:7" ht="15">
      <c r="A315" s="76"/>
      <c r="B315" s="126"/>
      <c r="C315" s="76"/>
      <c r="D315" s="76"/>
      <c r="E315" s="76"/>
      <c r="F315" s="76"/>
      <c r="G315" s="76"/>
    </row>
    <row r="316" spans="1:7" ht="15">
      <c r="A316" s="76"/>
      <c r="B316" s="126"/>
      <c r="C316" s="76"/>
      <c r="D316" s="76"/>
      <c r="E316" s="76"/>
      <c r="F316" s="76"/>
      <c r="G316" s="76"/>
    </row>
    <row r="317" spans="1:7" ht="15">
      <c r="A317" s="76"/>
      <c r="B317" s="126"/>
      <c r="C317" s="76"/>
      <c r="D317" s="76"/>
      <c r="E317" s="76"/>
      <c r="F317" s="76"/>
      <c r="G317" s="76"/>
    </row>
    <row r="318" spans="1:7" ht="15">
      <c r="A318" s="76"/>
      <c r="B318" s="126"/>
      <c r="C318" s="76"/>
      <c r="D318" s="76"/>
      <c r="E318" s="76"/>
      <c r="F318" s="76"/>
      <c r="G318" s="76"/>
    </row>
    <row r="319" spans="1:7" ht="15">
      <c r="A319" s="76"/>
      <c r="B319" s="126"/>
      <c r="C319" s="76"/>
      <c r="D319" s="76"/>
      <c r="E319" s="76"/>
      <c r="F319" s="76"/>
      <c r="G319" s="76"/>
    </row>
    <row r="320" spans="1:7" ht="15">
      <c r="A320" s="76"/>
      <c r="B320" s="126"/>
      <c r="C320" s="76"/>
      <c r="D320" s="76"/>
      <c r="E320" s="76"/>
      <c r="F320" s="76"/>
      <c r="G320" s="76"/>
    </row>
    <row r="321" spans="1:7" ht="15">
      <c r="A321" s="76"/>
      <c r="B321" s="126"/>
      <c r="C321" s="76"/>
      <c r="D321" s="76"/>
      <c r="E321" s="76"/>
      <c r="F321" s="76"/>
      <c r="G321" s="76"/>
    </row>
    <row r="322" spans="1:7" ht="15">
      <c r="A322" s="76"/>
      <c r="B322" s="126"/>
      <c r="C322" s="76"/>
      <c r="D322" s="76"/>
      <c r="E322" s="76"/>
      <c r="F322" s="76"/>
      <c r="G322" s="76"/>
    </row>
    <row r="323" spans="1:7" ht="15">
      <c r="A323" s="76"/>
      <c r="B323" s="126"/>
      <c r="C323" s="76"/>
      <c r="D323" s="76"/>
      <c r="E323" s="76"/>
      <c r="F323" s="76"/>
      <c r="G323" s="76"/>
    </row>
    <row r="324" spans="1:7" ht="15">
      <c r="A324" s="76"/>
      <c r="B324" s="126"/>
      <c r="C324" s="76"/>
      <c r="D324" s="76"/>
      <c r="E324" s="76"/>
      <c r="F324" s="76"/>
      <c r="G324" s="76"/>
    </row>
    <row r="325" spans="1:7" ht="15">
      <c r="A325" s="76"/>
      <c r="B325" s="126"/>
      <c r="C325" s="76"/>
      <c r="D325" s="76"/>
      <c r="E325" s="76"/>
      <c r="F325" s="76"/>
      <c r="G325" s="76"/>
    </row>
    <row r="326" spans="1:7" ht="15">
      <c r="A326" s="76"/>
      <c r="B326" s="126"/>
      <c r="C326" s="76"/>
      <c r="D326" s="76"/>
      <c r="E326" s="76"/>
      <c r="F326" s="76"/>
      <c r="G326" s="76"/>
    </row>
    <row r="327" spans="1:7" ht="15">
      <c r="A327" s="76"/>
      <c r="B327" s="126"/>
      <c r="C327" s="76"/>
      <c r="D327" s="76"/>
      <c r="E327" s="76"/>
      <c r="F327" s="76"/>
      <c r="G327" s="76"/>
    </row>
    <row r="328" spans="1:7" ht="15">
      <c r="A328" s="76"/>
      <c r="B328" s="126"/>
      <c r="C328" s="76"/>
      <c r="D328" s="76"/>
      <c r="E328" s="76"/>
      <c r="F328" s="76"/>
      <c r="G328" s="76"/>
    </row>
    <row r="329" spans="1:7" ht="15">
      <c r="A329" s="76"/>
      <c r="B329" s="126"/>
      <c r="C329" s="76"/>
      <c r="D329" s="76"/>
      <c r="E329" s="76"/>
      <c r="F329" s="76"/>
      <c r="G329" s="76"/>
    </row>
    <row r="330" spans="1:7" ht="15">
      <c r="A330" s="76"/>
      <c r="B330" s="126"/>
      <c r="C330" s="76"/>
      <c r="D330" s="76"/>
      <c r="E330" s="76"/>
      <c r="F330" s="76"/>
      <c r="G330" s="76"/>
    </row>
    <row r="331" spans="1:7" ht="15">
      <c r="A331" s="76"/>
      <c r="B331" s="126"/>
      <c r="C331" s="76"/>
      <c r="D331" s="76"/>
      <c r="E331" s="76"/>
      <c r="F331" s="76"/>
      <c r="G331" s="76"/>
    </row>
    <row r="332" spans="1:7" ht="15">
      <c r="A332" s="76"/>
      <c r="B332" s="126"/>
      <c r="C332" s="76"/>
      <c r="D332" s="76"/>
      <c r="E332" s="76"/>
      <c r="F332" s="76"/>
      <c r="G332" s="76"/>
    </row>
    <row r="333" spans="1:7" ht="15">
      <c r="A333" s="76"/>
      <c r="B333" s="126"/>
      <c r="C333" s="76"/>
      <c r="D333" s="76"/>
      <c r="E333" s="76"/>
      <c r="F333" s="76"/>
      <c r="G333" s="76"/>
    </row>
    <row r="334" spans="1:7" ht="15">
      <c r="A334" s="76"/>
      <c r="B334" s="126"/>
      <c r="C334" s="76"/>
      <c r="D334" s="76"/>
      <c r="E334" s="76"/>
      <c r="F334" s="76"/>
      <c r="G334" s="76"/>
    </row>
    <row r="335" spans="1:7" ht="15">
      <c r="A335" s="76"/>
      <c r="B335" s="126"/>
      <c r="C335" s="76"/>
      <c r="D335" s="76"/>
      <c r="E335" s="76"/>
      <c r="F335" s="76"/>
      <c r="G335" s="76"/>
    </row>
    <row r="336" spans="1:7" ht="15">
      <c r="A336" s="76"/>
      <c r="B336" s="126"/>
      <c r="C336" s="76"/>
      <c r="D336" s="76"/>
      <c r="E336" s="76"/>
      <c r="F336" s="76"/>
      <c r="G336" s="76"/>
    </row>
    <row r="337" spans="1:7" ht="15">
      <c r="A337" s="76"/>
      <c r="B337" s="126"/>
      <c r="C337" s="76"/>
      <c r="D337" s="76"/>
      <c r="E337" s="76"/>
      <c r="F337" s="76"/>
      <c r="G337" s="76"/>
    </row>
    <row r="338" spans="1:7" ht="15">
      <c r="A338" s="76"/>
      <c r="B338" s="126"/>
      <c r="C338" s="76"/>
      <c r="D338" s="76"/>
      <c r="E338" s="76"/>
      <c r="F338" s="76"/>
      <c r="G338" s="76"/>
    </row>
    <row r="339" spans="1:7" ht="15">
      <c r="A339" s="76"/>
      <c r="B339" s="126"/>
      <c r="C339" s="76"/>
      <c r="D339" s="76"/>
      <c r="E339" s="76"/>
      <c r="F339" s="76"/>
      <c r="G339" s="76"/>
    </row>
    <row r="340" spans="1:7" ht="15">
      <c r="A340" s="76"/>
      <c r="B340" s="126"/>
      <c r="C340" s="76"/>
      <c r="D340" s="76"/>
      <c r="E340" s="76"/>
      <c r="F340" s="76"/>
      <c r="G340" s="76"/>
    </row>
    <row r="341" spans="1:7" ht="15">
      <c r="A341" s="76"/>
      <c r="B341" s="126"/>
      <c r="C341" s="76"/>
      <c r="D341" s="76"/>
      <c r="E341" s="76"/>
      <c r="F341" s="76"/>
      <c r="G341" s="76"/>
    </row>
    <row r="342" spans="1:7" ht="15">
      <c r="A342" s="76"/>
      <c r="B342" s="126"/>
      <c r="C342" s="76"/>
      <c r="D342" s="76"/>
      <c r="E342" s="76"/>
      <c r="F342" s="76"/>
      <c r="G342" s="76"/>
    </row>
    <row r="343" spans="1:7" ht="15">
      <c r="A343" s="76"/>
      <c r="B343" s="126"/>
      <c r="C343" s="76"/>
      <c r="D343" s="76"/>
      <c r="E343" s="76"/>
      <c r="F343" s="76"/>
      <c r="G343" s="76"/>
    </row>
    <row r="344" spans="1:7" ht="15">
      <c r="A344" s="76"/>
      <c r="B344" s="126"/>
      <c r="C344" s="76"/>
      <c r="D344" s="76"/>
      <c r="E344" s="76"/>
      <c r="F344" s="76"/>
      <c r="G344" s="76"/>
    </row>
    <row r="345" spans="1:7" ht="15">
      <c r="A345" s="76"/>
      <c r="B345" s="126"/>
      <c r="C345" s="76"/>
      <c r="D345" s="76"/>
      <c r="E345" s="76"/>
      <c r="F345" s="76"/>
      <c r="G345" s="76"/>
    </row>
    <row r="346" spans="1:7" ht="15">
      <c r="A346" s="76"/>
      <c r="B346" s="126"/>
      <c r="C346" s="76"/>
      <c r="D346" s="76"/>
      <c r="E346" s="76"/>
      <c r="F346" s="76"/>
      <c r="G346" s="76"/>
    </row>
    <row r="347" spans="1:7" ht="15">
      <c r="A347" s="76"/>
      <c r="B347" s="126"/>
      <c r="C347" s="76"/>
      <c r="D347" s="76"/>
      <c r="E347" s="76"/>
      <c r="F347" s="76"/>
      <c r="G347" s="76"/>
    </row>
    <row r="348" spans="1:7" ht="15">
      <c r="A348" s="76"/>
      <c r="B348" s="126"/>
      <c r="C348" s="76"/>
      <c r="D348" s="76"/>
      <c r="E348" s="76"/>
      <c r="F348" s="76"/>
      <c r="G348" s="76"/>
    </row>
    <row r="349" spans="1:7" ht="15">
      <c r="A349" s="76"/>
      <c r="B349" s="126"/>
      <c r="C349" s="76"/>
      <c r="D349" s="76"/>
      <c r="E349" s="76"/>
      <c r="F349" s="76"/>
      <c r="G349" s="76"/>
    </row>
    <row r="350" spans="1:7" ht="15">
      <c r="A350" s="76"/>
      <c r="B350" s="126"/>
      <c r="C350" s="76"/>
      <c r="D350" s="76"/>
      <c r="E350" s="76"/>
      <c r="F350" s="76"/>
      <c r="G350" s="76"/>
    </row>
    <row r="351" spans="1:7" ht="15">
      <c r="A351" s="76"/>
      <c r="B351" s="126"/>
      <c r="C351" s="76"/>
      <c r="D351" s="76"/>
      <c r="E351" s="76"/>
      <c r="F351" s="76"/>
      <c r="G351" s="76"/>
    </row>
    <row r="352" spans="1:7" ht="15">
      <c r="A352" s="76"/>
      <c r="B352" s="126"/>
      <c r="C352" s="76"/>
      <c r="D352" s="76"/>
      <c r="E352" s="76"/>
      <c r="F352" s="76"/>
      <c r="G352" s="76"/>
    </row>
    <row r="353" spans="1:7" ht="15">
      <c r="A353" s="76"/>
      <c r="B353" s="126"/>
      <c r="C353" s="76"/>
      <c r="D353" s="76"/>
      <c r="E353" s="76"/>
      <c r="F353" s="76"/>
      <c r="G353" s="76"/>
    </row>
    <row r="354" spans="1:7" ht="15">
      <c r="A354" s="76"/>
      <c r="B354" s="126"/>
      <c r="C354" s="76"/>
      <c r="D354" s="76"/>
      <c r="E354" s="76"/>
      <c r="F354" s="76"/>
      <c r="G354" s="76"/>
    </row>
    <row r="355" spans="1:7" ht="15">
      <c r="A355" s="76"/>
      <c r="B355" s="126"/>
      <c r="C355" s="76"/>
      <c r="D355" s="76"/>
      <c r="E355" s="76"/>
      <c r="F355" s="76"/>
      <c r="G355" s="76"/>
    </row>
    <row r="356" spans="1:7" ht="15">
      <c r="A356" s="76"/>
      <c r="B356" s="126"/>
      <c r="C356" s="76"/>
      <c r="D356" s="76"/>
      <c r="E356" s="76"/>
      <c r="F356" s="76"/>
      <c r="G356" s="76"/>
    </row>
    <row r="357" spans="1:7" ht="15">
      <c r="A357" s="76"/>
      <c r="B357" s="126"/>
      <c r="C357" s="76"/>
      <c r="D357" s="76"/>
      <c r="E357" s="76"/>
      <c r="F357" s="76"/>
      <c r="G357" s="76"/>
    </row>
    <row r="358" spans="1:7" ht="15">
      <c r="A358" s="76"/>
      <c r="B358" s="126"/>
      <c r="C358" s="76"/>
      <c r="D358" s="76"/>
      <c r="E358" s="76"/>
      <c r="F358" s="76"/>
      <c r="G358" s="76"/>
    </row>
    <row r="359" spans="1:7" ht="15">
      <c r="A359" s="76"/>
      <c r="B359" s="126"/>
      <c r="C359" s="76"/>
      <c r="D359" s="76"/>
      <c r="E359" s="76"/>
      <c r="F359" s="76"/>
      <c r="G359" s="76"/>
    </row>
    <row r="360" spans="1:7" ht="15">
      <c r="A360" s="76"/>
      <c r="B360" s="126"/>
      <c r="C360" s="76"/>
      <c r="D360" s="76"/>
      <c r="E360" s="76"/>
      <c r="F360" s="76"/>
      <c r="G360" s="76"/>
    </row>
    <row r="361" spans="1:7" ht="15">
      <c r="A361" s="76"/>
      <c r="B361" s="126"/>
      <c r="C361" s="76"/>
      <c r="D361" s="76"/>
      <c r="E361" s="76"/>
      <c r="F361" s="76"/>
      <c r="G361" s="76"/>
    </row>
    <row r="362" spans="1:7" ht="15">
      <c r="A362" s="76"/>
      <c r="B362" s="126"/>
      <c r="C362" s="76"/>
      <c r="D362" s="76"/>
      <c r="E362" s="76"/>
      <c r="F362" s="76"/>
      <c r="G362" s="76"/>
    </row>
    <row r="363" spans="1:7" ht="15">
      <c r="A363" s="76"/>
      <c r="B363" s="126"/>
      <c r="C363" s="76"/>
      <c r="D363" s="76"/>
      <c r="E363" s="76"/>
      <c r="F363" s="76"/>
      <c r="G363" s="76"/>
    </row>
    <row r="364" spans="1:7" ht="15">
      <c r="A364" s="76"/>
      <c r="B364" s="126"/>
      <c r="C364" s="76"/>
      <c r="D364" s="76"/>
      <c r="E364" s="76"/>
      <c r="F364" s="76"/>
      <c r="G364" s="76"/>
    </row>
    <row r="365" spans="1:7" ht="15">
      <c r="A365" s="76"/>
      <c r="B365" s="126"/>
      <c r="C365" s="76"/>
      <c r="D365" s="76"/>
      <c r="E365" s="76"/>
      <c r="F365" s="76"/>
      <c r="G365" s="76"/>
    </row>
    <row r="366" spans="1:7" ht="15">
      <c r="A366" s="76"/>
      <c r="B366" s="126"/>
      <c r="C366" s="76"/>
      <c r="D366" s="76"/>
      <c r="E366" s="76"/>
      <c r="F366" s="76"/>
      <c r="G366" s="76"/>
    </row>
    <row r="367" spans="1:7" ht="15">
      <c r="A367" s="76"/>
      <c r="B367" s="126"/>
      <c r="C367" s="76"/>
      <c r="D367" s="76"/>
      <c r="E367" s="76"/>
      <c r="F367" s="76"/>
      <c r="G367" s="76"/>
    </row>
    <row r="368" spans="1:7" ht="15">
      <c r="A368" s="76"/>
      <c r="B368" s="126"/>
      <c r="C368" s="76"/>
      <c r="D368" s="76"/>
      <c r="E368" s="76"/>
      <c r="F368" s="76"/>
      <c r="G368" s="76"/>
    </row>
    <row r="369" spans="1:7" ht="15">
      <c r="A369" s="76"/>
      <c r="B369" s="126"/>
      <c r="C369" s="76"/>
      <c r="D369" s="76"/>
      <c r="E369" s="76"/>
      <c r="F369" s="76"/>
      <c r="G369" s="76"/>
    </row>
    <row r="370" spans="1:7" ht="15">
      <c r="A370" s="76"/>
      <c r="B370" s="126"/>
      <c r="C370" s="76"/>
      <c r="D370" s="76"/>
      <c r="E370" s="76"/>
      <c r="F370" s="76"/>
      <c r="G370" s="76"/>
    </row>
    <row r="371" spans="1:7" ht="15">
      <c r="A371" s="76"/>
      <c r="B371" s="126"/>
      <c r="C371" s="76"/>
      <c r="D371" s="76"/>
      <c r="E371" s="76"/>
      <c r="F371" s="76"/>
      <c r="G371" s="76"/>
    </row>
    <row r="372" spans="1:7" ht="15">
      <c r="A372" s="76"/>
      <c r="B372" s="126"/>
      <c r="C372" s="76"/>
      <c r="D372" s="76"/>
      <c r="E372" s="76"/>
      <c r="F372" s="76"/>
      <c r="G372" s="76"/>
    </row>
    <row r="373" spans="1:7" ht="15">
      <c r="A373" s="76"/>
      <c r="B373" s="126"/>
      <c r="C373" s="76"/>
      <c r="D373" s="76"/>
      <c r="E373" s="76"/>
      <c r="F373" s="76"/>
      <c r="G373" s="76"/>
    </row>
    <row r="374" spans="1:7" ht="15">
      <c r="A374" s="76"/>
      <c r="B374" s="126"/>
      <c r="C374" s="76"/>
      <c r="D374" s="76"/>
      <c r="E374" s="76"/>
      <c r="F374" s="76"/>
      <c r="G374" s="76"/>
    </row>
    <row r="375" spans="1:7" ht="15">
      <c r="A375" s="76"/>
      <c r="B375" s="126"/>
      <c r="C375" s="76"/>
      <c r="D375" s="76"/>
      <c r="E375" s="76"/>
      <c r="F375" s="76"/>
      <c r="G375" s="76"/>
    </row>
    <row r="376" spans="1:7" ht="15">
      <c r="A376" s="76"/>
      <c r="B376" s="126"/>
      <c r="C376" s="76"/>
      <c r="D376" s="76"/>
      <c r="E376" s="76"/>
      <c r="F376" s="76"/>
      <c r="G376" s="76"/>
    </row>
    <row r="377" spans="1:7" ht="15">
      <c r="A377" s="76"/>
      <c r="B377" s="126"/>
      <c r="C377" s="76"/>
      <c r="D377" s="76"/>
      <c r="E377" s="76"/>
      <c r="F377" s="76"/>
      <c r="G377" s="76"/>
    </row>
    <row r="378" spans="1:7" ht="15">
      <c r="A378" s="76"/>
      <c r="B378" s="126"/>
      <c r="C378" s="76"/>
      <c r="D378" s="76"/>
      <c r="E378" s="76"/>
      <c r="F378" s="76"/>
      <c r="G378" s="76"/>
    </row>
    <row r="379" spans="1:7" ht="15">
      <c r="A379" s="76"/>
      <c r="B379" s="126"/>
      <c r="C379" s="76"/>
      <c r="D379" s="76"/>
      <c r="E379" s="76"/>
      <c r="F379" s="76"/>
      <c r="G379" s="76"/>
    </row>
    <row r="380" spans="1:7" ht="15">
      <c r="A380" s="76"/>
      <c r="B380" s="126"/>
      <c r="C380" s="76"/>
      <c r="D380" s="76"/>
      <c r="E380" s="76"/>
      <c r="F380" s="76"/>
      <c r="G380" s="76"/>
    </row>
    <row r="381" spans="1:7" ht="15">
      <c r="A381" s="76"/>
      <c r="B381" s="126"/>
      <c r="C381" s="76"/>
      <c r="D381" s="76"/>
      <c r="E381" s="76"/>
      <c r="F381" s="76"/>
      <c r="G381" s="76"/>
    </row>
    <row r="382" spans="1:7" ht="15">
      <c r="A382" s="76"/>
      <c r="B382" s="126"/>
      <c r="C382" s="76"/>
      <c r="D382" s="76"/>
      <c r="E382" s="76"/>
      <c r="F382" s="76"/>
      <c r="G382" s="76"/>
    </row>
    <row r="383" spans="1:7" ht="15">
      <c r="A383" s="76"/>
      <c r="B383" s="126"/>
      <c r="C383" s="76"/>
      <c r="D383" s="76"/>
      <c r="E383" s="76"/>
      <c r="F383" s="76"/>
      <c r="G383" s="76"/>
    </row>
    <row r="384" spans="1:7" ht="15">
      <c r="A384" s="76"/>
      <c r="B384" s="126"/>
      <c r="C384" s="76"/>
      <c r="D384" s="76"/>
      <c r="E384" s="76"/>
      <c r="F384" s="76"/>
      <c r="G384" s="76"/>
    </row>
    <row r="385" spans="1:7" ht="15">
      <c r="A385" s="76"/>
      <c r="B385" s="126"/>
      <c r="C385" s="76"/>
      <c r="D385" s="76"/>
      <c r="E385" s="76"/>
      <c r="F385" s="76"/>
      <c r="G385" s="76"/>
    </row>
    <row r="386" spans="1:7" ht="15">
      <c r="A386" s="76"/>
      <c r="B386" s="126"/>
      <c r="C386" s="76"/>
      <c r="D386" s="76"/>
      <c r="E386" s="76"/>
      <c r="F386" s="76"/>
      <c r="G386" s="76"/>
    </row>
    <row r="387" spans="1:7" ht="15">
      <c r="A387" s="76"/>
      <c r="B387" s="126"/>
      <c r="C387" s="76"/>
      <c r="D387" s="76"/>
      <c r="E387" s="76"/>
      <c r="F387" s="76"/>
      <c r="G387" s="76"/>
    </row>
    <row r="388" spans="1:7" ht="15">
      <c r="A388" s="76"/>
      <c r="B388" s="126"/>
      <c r="C388" s="76"/>
      <c r="D388" s="76"/>
      <c r="E388" s="76"/>
      <c r="F388" s="76"/>
      <c r="G388" s="76"/>
    </row>
    <row r="389" spans="1:7" ht="15">
      <c r="A389" s="76"/>
      <c r="B389" s="126"/>
      <c r="C389" s="76"/>
      <c r="D389" s="76"/>
      <c r="E389" s="76"/>
      <c r="F389" s="76"/>
      <c r="G389" s="76"/>
    </row>
    <row r="390" spans="1:7" ht="15">
      <c r="A390" s="76"/>
      <c r="B390" s="126"/>
      <c r="C390" s="76"/>
      <c r="D390" s="76"/>
      <c r="E390" s="76"/>
      <c r="F390" s="76"/>
      <c r="G390" s="76"/>
    </row>
    <row r="391" spans="1:7" ht="15">
      <c r="A391" s="76"/>
      <c r="B391" s="126"/>
      <c r="C391" s="76"/>
      <c r="D391" s="76"/>
      <c r="E391" s="76"/>
      <c r="F391" s="76"/>
      <c r="G391" s="76"/>
    </row>
    <row r="392" spans="1:7" ht="15">
      <c r="A392" s="76"/>
      <c r="B392" s="126"/>
      <c r="C392" s="76"/>
      <c r="D392" s="76"/>
      <c r="E392" s="76"/>
      <c r="F392" s="76"/>
      <c r="G392" s="76"/>
    </row>
    <row r="393" spans="1:7" ht="15">
      <c r="A393" s="76"/>
      <c r="B393" s="126"/>
      <c r="C393" s="76"/>
      <c r="D393" s="76"/>
      <c r="E393" s="76"/>
      <c r="F393" s="76"/>
      <c r="G393" s="76"/>
    </row>
    <row r="394" spans="1:7" ht="15">
      <c r="A394" s="76"/>
      <c r="B394" s="126"/>
      <c r="C394" s="76"/>
      <c r="D394" s="76"/>
      <c r="E394" s="76"/>
      <c r="F394" s="76"/>
      <c r="G394" s="76"/>
    </row>
    <row r="395" spans="1:7" ht="15">
      <c r="A395" s="76"/>
      <c r="B395" s="126"/>
      <c r="C395" s="76"/>
      <c r="D395" s="76"/>
      <c r="E395" s="76"/>
      <c r="F395" s="76"/>
      <c r="G395" s="76"/>
    </row>
    <row r="396" spans="1:7" ht="15">
      <c r="A396" s="76"/>
      <c r="B396" s="126"/>
      <c r="C396" s="76"/>
      <c r="D396" s="76"/>
      <c r="E396" s="76"/>
      <c r="F396" s="76"/>
      <c r="G396" s="76"/>
    </row>
    <row r="397" spans="1:7" ht="15">
      <c r="A397" s="76"/>
      <c r="B397" s="126"/>
      <c r="C397" s="76"/>
      <c r="D397" s="76"/>
      <c r="E397" s="76"/>
      <c r="F397" s="76"/>
      <c r="G397" s="76"/>
    </row>
    <row r="398" spans="1:7" ht="15">
      <c r="A398" s="76"/>
      <c r="B398" s="126"/>
      <c r="C398" s="76"/>
      <c r="D398" s="76"/>
      <c r="E398" s="76"/>
      <c r="F398" s="76"/>
      <c r="G398" s="76"/>
    </row>
    <row r="399" spans="1:7" ht="15">
      <c r="A399" s="76"/>
      <c r="B399" s="126"/>
      <c r="C399" s="76"/>
      <c r="D399" s="76"/>
      <c r="E399" s="76"/>
      <c r="F399" s="76"/>
      <c r="G399" s="76"/>
    </row>
    <row r="400" spans="1:7" ht="15">
      <c r="A400" s="76"/>
      <c r="B400" s="126"/>
      <c r="C400" s="76"/>
      <c r="D400" s="76"/>
      <c r="E400" s="76"/>
      <c r="F400" s="76"/>
      <c r="G400" s="76"/>
    </row>
    <row r="401" spans="1:7" ht="15">
      <c r="A401" s="76"/>
      <c r="B401" s="126"/>
      <c r="C401" s="76"/>
      <c r="D401" s="76"/>
      <c r="E401" s="76"/>
      <c r="F401" s="76"/>
      <c r="G401" s="76"/>
    </row>
    <row r="402" spans="1:7" ht="15">
      <c r="A402" s="76"/>
      <c r="B402" s="126"/>
      <c r="C402" s="76"/>
      <c r="D402" s="76"/>
      <c r="E402" s="76"/>
      <c r="F402" s="76"/>
      <c r="G402" s="76"/>
    </row>
    <row r="403" spans="1:7" ht="15">
      <c r="A403" s="76"/>
      <c r="B403" s="126"/>
      <c r="C403" s="76"/>
      <c r="D403" s="76"/>
      <c r="E403" s="76"/>
      <c r="F403" s="76"/>
      <c r="G403" s="76"/>
    </row>
    <row r="404" spans="1:7" ht="15">
      <c r="A404" s="76"/>
      <c r="B404" s="126"/>
      <c r="C404" s="76"/>
      <c r="D404" s="76"/>
      <c r="E404" s="76"/>
      <c r="F404" s="76"/>
      <c r="G404" s="76"/>
    </row>
    <row r="405" spans="1:7" ht="15">
      <c r="A405" s="76"/>
      <c r="B405" s="126"/>
      <c r="C405" s="76"/>
      <c r="D405" s="76"/>
      <c r="E405" s="76"/>
      <c r="F405" s="76"/>
      <c r="G405" s="76"/>
    </row>
    <row r="406" spans="1:7" ht="15">
      <c r="A406" s="76"/>
      <c r="B406" s="126"/>
      <c r="C406" s="76"/>
      <c r="D406" s="76"/>
      <c r="E406" s="76"/>
      <c r="F406" s="76"/>
      <c r="G406" s="76"/>
    </row>
    <row r="407" spans="1:7" ht="15">
      <c r="A407" s="76"/>
      <c r="B407" s="126"/>
      <c r="C407" s="76"/>
      <c r="D407" s="76"/>
      <c r="E407" s="76"/>
      <c r="F407" s="76"/>
      <c r="G407" s="76"/>
    </row>
    <row r="408" spans="1:7" ht="15">
      <c r="A408" s="76"/>
      <c r="B408" s="126"/>
      <c r="C408" s="76"/>
      <c r="D408" s="76"/>
      <c r="E408" s="76"/>
      <c r="F408" s="76"/>
      <c r="G408" s="76"/>
    </row>
    <row r="409" spans="1:7" ht="15">
      <c r="A409" s="76"/>
      <c r="B409" s="126"/>
      <c r="C409" s="76"/>
      <c r="D409" s="76"/>
      <c r="E409" s="76"/>
      <c r="F409" s="76"/>
      <c r="G409" s="76"/>
    </row>
    <row r="410" spans="1:7" ht="15">
      <c r="A410" s="76"/>
      <c r="B410" s="126"/>
      <c r="C410" s="76"/>
      <c r="D410" s="76"/>
      <c r="E410" s="76"/>
      <c r="F410" s="76"/>
      <c r="G410" s="76"/>
    </row>
    <row r="411" spans="1:7" ht="15">
      <c r="A411" s="76"/>
      <c r="B411" s="126"/>
      <c r="C411" s="76"/>
      <c r="D411" s="76"/>
      <c r="E411" s="76"/>
      <c r="F411" s="76"/>
      <c r="G411" s="76"/>
    </row>
    <row r="412" spans="1:7" ht="15">
      <c r="A412" s="76"/>
      <c r="B412" s="126"/>
      <c r="C412" s="76"/>
      <c r="D412" s="76"/>
      <c r="E412" s="76"/>
      <c r="F412" s="76"/>
      <c r="G412" s="76"/>
    </row>
    <row r="413" spans="1:7" ht="15">
      <c r="A413" s="76"/>
      <c r="B413" s="126"/>
      <c r="C413" s="76"/>
      <c r="D413" s="76"/>
      <c r="E413" s="76"/>
      <c r="F413" s="76"/>
      <c r="G413" s="76"/>
    </row>
    <row r="414" spans="1:7" ht="15">
      <c r="A414" s="76"/>
      <c r="B414" s="126"/>
      <c r="C414" s="76"/>
      <c r="D414" s="76"/>
      <c r="E414" s="76"/>
      <c r="F414" s="76"/>
      <c r="G414" s="76"/>
    </row>
    <row r="415" spans="1:7" ht="15">
      <c r="A415" s="76"/>
      <c r="B415" s="126"/>
      <c r="C415" s="76"/>
      <c r="D415" s="76"/>
      <c r="E415" s="76"/>
      <c r="F415" s="76"/>
      <c r="G415" s="76"/>
    </row>
    <row r="416" spans="1:7" ht="15">
      <c r="A416" s="76"/>
      <c r="B416" s="126"/>
      <c r="C416" s="76"/>
      <c r="D416" s="76"/>
      <c r="E416" s="76"/>
      <c r="F416" s="76"/>
      <c r="G416" s="76"/>
    </row>
    <row r="417" spans="1:7" ht="15">
      <c r="A417" s="76"/>
      <c r="B417" s="126"/>
      <c r="C417" s="76"/>
      <c r="D417" s="76"/>
      <c r="E417" s="76"/>
      <c r="F417" s="76"/>
      <c r="G417" s="76"/>
    </row>
    <row r="418" spans="1:7" ht="15">
      <c r="A418" s="76"/>
      <c r="B418" s="126"/>
      <c r="C418" s="76"/>
      <c r="D418" s="76"/>
      <c r="E418" s="76"/>
      <c r="F418" s="76"/>
      <c r="G418" s="76"/>
    </row>
    <row r="419" spans="1:7" ht="15">
      <c r="A419" s="76"/>
      <c r="B419" s="126"/>
      <c r="C419" s="76"/>
      <c r="D419" s="76"/>
      <c r="E419" s="76"/>
      <c r="F419" s="76"/>
      <c r="G419" s="76"/>
    </row>
    <row r="420" spans="1:7" ht="15">
      <c r="A420" s="76"/>
      <c r="B420" s="126"/>
      <c r="C420" s="76"/>
      <c r="D420" s="76"/>
      <c r="E420" s="76"/>
      <c r="F420" s="76"/>
      <c r="G420" s="76"/>
    </row>
    <row r="421" spans="1:7" ht="15">
      <c r="A421" s="76"/>
      <c r="B421" s="126"/>
      <c r="C421" s="76"/>
      <c r="D421" s="76"/>
      <c r="E421" s="76"/>
      <c r="F421" s="76"/>
      <c r="G421" s="76"/>
    </row>
    <row r="422" spans="1:7" ht="15">
      <c r="A422" s="76"/>
      <c r="B422" s="126"/>
      <c r="C422" s="76"/>
      <c r="D422" s="76"/>
      <c r="E422" s="76"/>
      <c r="F422" s="76"/>
      <c r="G422" s="76"/>
    </row>
    <row r="423" spans="1:7" ht="15">
      <c r="A423" s="76"/>
      <c r="B423" s="126"/>
      <c r="C423" s="76"/>
      <c r="D423" s="76"/>
      <c r="E423" s="76"/>
      <c r="F423" s="76"/>
      <c r="G423" s="76"/>
    </row>
    <row r="424" spans="1:7" ht="15">
      <c r="A424" s="76"/>
      <c r="B424" s="126"/>
      <c r="C424" s="76"/>
      <c r="D424" s="76"/>
      <c r="E424" s="76"/>
      <c r="F424" s="76"/>
      <c r="G424" s="76"/>
    </row>
    <row r="425" spans="1:7" ht="15">
      <c r="A425" s="76"/>
      <c r="B425" s="126"/>
      <c r="C425" s="76"/>
      <c r="D425" s="76"/>
      <c r="E425" s="76"/>
      <c r="F425" s="76"/>
      <c r="G425" s="76"/>
    </row>
    <row r="426" spans="1:7" ht="15">
      <c r="A426" s="76"/>
      <c r="B426" s="126"/>
      <c r="C426" s="76"/>
      <c r="D426" s="76"/>
      <c r="E426" s="76"/>
      <c r="F426" s="76"/>
      <c r="G426" s="76"/>
    </row>
    <row r="427" spans="1:7" ht="15">
      <c r="A427" s="76"/>
      <c r="B427" s="126"/>
      <c r="C427" s="76"/>
      <c r="D427" s="76"/>
      <c r="E427" s="76"/>
      <c r="F427" s="76"/>
      <c r="G427" s="76"/>
    </row>
    <row r="428" spans="1:7" ht="15">
      <c r="A428" s="76"/>
      <c r="B428" s="126"/>
      <c r="C428" s="76"/>
      <c r="D428" s="76"/>
      <c r="E428" s="76"/>
      <c r="F428" s="76"/>
      <c r="G428" s="76"/>
    </row>
    <row r="429" spans="1:7" ht="15">
      <c r="A429" s="76"/>
      <c r="B429" s="126"/>
      <c r="C429" s="76"/>
      <c r="D429" s="76"/>
      <c r="E429" s="76"/>
      <c r="F429" s="76"/>
      <c r="G429" s="76"/>
    </row>
    <row r="430" spans="1:7" ht="15">
      <c r="A430" s="76"/>
      <c r="B430" s="126"/>
      <c r="C430" s="76"/>
      <c r="D430" s="76"/>
      <c r="E430" s="76"/>
      <c r="F430" s="76"/>
      <c r="G430" s="76"/>
    </row>
    <row r="431" spans="1:7" ht="15">
      <c r="A431" s="76"/>
      <c r="B431" s="126"/>
      <c r="C431" s="76"/>
      <c r="D431" s="76"/>
      <c r="E431" s="76"/>
      <c r="F431" s="76"/>
      <c r="G431" s="76"/>
    </row>
    <row r="432" spans="1:7" ht="15">
      <c r="A432" s="76"/>
      <c r="B432" s="126"/>
      <c r="C432" s="76"/>
      <c r="D432" s="76"/>
      <c r="E432" s="76"/>
      <c r="F432" s="76"/>
      <c r="G432" s="76"/>
    </row>
    <row r="433" spans="1:7" ht="15">
      <c r="A433" s="76"/>
      <c r="B433" s="126"/>
      <c r="C433" s="76"/>
      <c r="D433" s="76"/>
      <c r="E433" s="76"/>
      <c r="F433" s="76"/>
      <c r="G433" s="76"/>
    </row>
    <row r="434" spans="1:7" ht="15">
      <c r="A434" s="76"/>
      <c r="B434" s="126"/>
      <c r="C434" s="76"/>
      <c r="D434" s="76"/>
      <c r="E434" s="76"/>
      <c r="F434" s="76"/>
      <c r="G434" s="76"/>
    </row>
    <row r="435" spans="1:7" ht="15">
      <c r="A435" s="76"/>
      <c r="B435" s="126"/>
      <c r="C435" s="76"/>
      <c r="D435" s="76"/>
      <c r="E435" s="76"/>
      <c r="F435" s="76"/>
      <c r="G435" s="76"/>
    </row>
    <row r="436" spans="1:7" ht="15">
      <c r="A436" s="76"/>
      <c r="B436" s="126"/>
      <c r="C436" s="76"/>
      <c r="D436" s="76"/>
      <c r="E436" s="76"/>
      <c r="F436" s="76"/>
      <c r="G436" s="76"/>
    </row>
    <row r="437" spans="1:7" ht="15">
      <c r="A437" s="76"/>
      <c r="B437" s="126"/>
      <c r="C437" s="76"/>
      <c r="D437" s="76"/>
      <c r="E437" s="76"/>
      <c r="F437" s="76"/>
      <c r="G437" s="76"/>
    </row>
    <row r="438" spans="1:7" ht="15">
      <c r="A438" s="76"/>
      <c r="B438" s="126"/>
      <c r="C438" s="76"/>
      <c r="D438" s="76"/>
      <c r="E438" s="76"/>
      <c r="F438" s="76"/>
      <c r="G438" s="76"/>
    </row>
    <row r="439" spans="1:7" ht="15">
      <c r="A439" s="76"/>
      <c r="B439" s="126"/>
      <c r="C439" s="76"/>
      <c r="D439" s="76"/>
      <c r="E439" s="76"/>
      <c r="F439" s="76"/>
      <c r="G439" s="76"/>
    </row>
    <row r="440" spans="1:7" ht="15">
      <c r="A440" s="76"/>
      <c r="B440" s="126"/>
      <c r="C440" s="76"/>
      <c r="D440" s="76"/>
      <c r="E440" s="76"/>
      <c r="F440" s="76"/>
      <c r="G440" s="76"/>
    </row>
    <row r="441" spans="1:7" ht="15">
      <c r="A441" s="76"/>
      <c r="B441" s="126"/>
      <c r="C441" s="76"/>
      <c r="D441" s="76"/>
      <c r="E441" s="76"/>
      <c r="F441" s="76"/>
      <c r="G441" s="76"/>
    </row>
    <row r="442" spans="1:7" ht="15">
      <c r="A442" s="76"/>
      <c r="B442" s="126"/>
      <c r="C442" s="76"/>
      <c r="D442" s="76"/>
      <c r="E442" s="76"/>
      <c r="F442" s="76"/>
      <c r="G442" s="76"/>
    </row>
    <row r="443" spans="1:7" ht="15">
      <c r="A443" s="76"/>
      <c r="B443" s="126"/>
      <c r="C443" s="76"/>
      <c r="D443" s="76"/>
      <c r="E443" s="76"/>
      <c r="F443" s="76"/>
      <c r="G443" s="76"/>
    </row>
    <row r="444" spans="1:7" ht="15">
      <c r="A444" s="76"/>
      <c r="B444" s="126"/>
      <c r="C444" s="76"/>
      <c r="D444" s="76"/>
      <c r="E444" s="76"/>
      <c r="F444" s="76"/>
      <c r="G444" s="76"/>
    </row>
    <row r="445" spans="1:7" ht="15">
      <c r="A445" s="76"/>
      <c r="B445" s="126"/>
      <c r="C445" s="76"/>
      <c r="D445" s="76"/>
      <c r="E445" s="76"/>
      <c r="F445" s="76"/>
      <c r="G445" s="76"/>
    </row>
    <row r="446" spans="1:7" ht="15">
      <c r="A446" s="76"/>
      <c r="B446" s="126"/>
      <c r="C446" s="76"/>
      <c r="D446" s="76"/>
      <c r="E446" s="76"/>
      <c r="F446" s="76"/>
      <c r="G446" s="76"/>
    </row>
    <row r="447" spans="1:7" ht="15">
      <c r="A447" s="76"/>
      <c r="B447" s="126"/>
      <c r="C447" s="76"/>
      <c r="D447" s="76"/>
      <c r="E447" s="76"/>
      <c r="F447" s="76"/>
      <c r="G447" s="76"/>
    </row>
    <row r="448" spans="1:7" ht="15">
      <c r="A448" s="76"/>
      <c r="B448" s="126"/>
      <c r="C448" s="76"/>
      <c r="D448" s="76"/>
      <c r="E448" s="76"/>
      <c r="F448" s="76"/>
      <c r="G448" s="76"/>
    </row>
    <row r="449" spans="1:7" ht="15">
      <c r="A449" s="76"/>
      <c r="B449" s="126"/>
      <c r="C449" s="76"/>
      <c r="D449" s="76"/>
      <c r="E449" s="76"/>
      <c r="F449" s="76"/>
      <c r="G449" s="76"/>
    </row>
    <row r="450" spans="1:7" ht="15">
      <c r="A450" s="76"/>
      <c r="B450" s="126"/>
      <c r="C450" s="76"/>
      <c r="D450" s="76"/>
      <c r="E450" s="76"/>
      <c r="F450" s="76"/>
      <c r="G450" s="76"/>
    </row>
    <row r="451" spans="1:7" ht="15">
      <c r="A451" s="76"/>
      <c r="B451" s="126"/>
      <c r="C451" s="76"/>
      <c r="D451" s="76"/>
      <c r="E451" s="76"/>
      <c r="F451" s="76"/>
      <c r="G451" s="76"/>
    </row>
    <row r="452" spans="1:7" ht="15">
      <c r="A452" s="76"/>
      <c r="B452" s="126"/>
      <c r="C452" s="76"/>
      <c r="D452" s="76"/>
      <c r="E452" s="76"/>
      <c r="F452" s="76"/>
      <c r="G452" s="76"/>
    </row>
    <row r="453" spans="1:7" ht="15">
      <c r="A453" s="76"/>
      <c r="B453" s="126"/>
      <c r="C453" s="76"/>
      <c r="D453" s="76"/>
      <c r="E453" s="76"/>
      <c r="F453" s="76"/>
      <c r="G453" s="76"/>
    </row>
    <row r="454" spans="1:7" ht="15">
      <c r="A454" s="76"/>
      <c r="B454" s="126"/>
      <c r="C454" s="76"/>
      <c r="D454" s="76"/>
      <c r="E454" s="76"/>
      <c r="F454" s="76"/>
      <c r="G454" s="76"/>
    </row>
    <row r="455" spans="1:7" ht="15">
      <c r="A455" s="76"/>
      <c r="B455" s="126"/>
      <c r="C455" s="76"/>
      <c r="D455" s="76"/>
      <c r="E455" s="76"/>
      <c r="F455" s="76"/>
      <c r="G455" s="76"/>
    </row>
    <row r="456" spans="1:7" ht="15">
      <c r="A456" s="76"/>
      <c r="B456" s="126"/>
      <c r="C456" s="76"/>
      <c r="D456" s="76"/>
      <c r="E456" s="76"/>
      <c r="F456" s="76"/>
      <c r="G456" s="76"/>
    </row>
    <row r="457" spans="1:7" ht="15">
      <c r="A457" s="76"/>
      <c r="B457" s="126"/>
      <c r="C457" s="76"/>
      <c r="D457" s="76"/>
      <c r="E457" s="76"/>
      <c r="F457" s="76"/>
      <c r="G457" s="76"/>
    </row>
    <row r="458" spans="1:7" ht="15">
      <c r="A458" s="76"/>
      <c r="B458" s="126"/>
      <c r="C458" s="76"/>
      <c r="D458" s="76"/>
      <c r="E458" s="76"/>
      <c r="F458" s="76"/>
      <c r="G458" s="76"/>
    </row>
    <row r="459" spans="1:7" ht="15">
      <c r="A459" s="76"/>
      <c r="B459" s="126"/>
      <c r="C459" s="76"/>
      <c r="D459" s="76"/>
      <c r="E459" s="76"/>
      <c r="F459" s="76"/>
      <c r="G459" s="76"/>
    </row>
    <row r="460" spans="1:7" ht="15">
      <c r="A460" s="76"/>
      <c r="B460" s="126"/>
      <c r="C460" s="76"/>
      <c r="D460" s="76"/>
      <c r="E460" s="76"/>
      <c r="F460" s="76"/>
      <c r="G460" s="76"/>
    </row>
    <row r="461" spans="1:7" ht="15">
      <c r="A461" s="76"/>
      <c r="B461" s="126"/>
      <c r="C461" s="76"/>
      <c r="D461" s="76"/>
      <c r="E461" s="76"/>
      <c r="F461" s="76"/>
      <c r="G461" s="76"/>
    </row>
    <row r="462" spans="1:7" ht="15">
      <c r="A462" s="76"/>
      <c r="B462" s="126"/>
      <c r="C462" s="76"/>
      <c r="D462" s="76"/>
      <c r="E462" s="76"/>
      <c r="F462" s="76"/>
      <c r="G462" s="76"/>
    </row>
    <row r="463" spans="1:7" ht="15">
      <c r="A463" s="76"/>
      <c r="B463" s="126"/>
      <c r="C463" s="76"/>
      <c r="D463" s="76"/>
      <c r="E463" s="76"/>
      <c r="F463" s="76"/>
      <c r="G463" s="76"/>
    </row>
    <row r="464" spans="1:7" ht="15">
      <c r="A464" s="76"/>
      <c r="B464" s="126"/>
      <c r="C464" s="76"/>
      <c r="D464" s="76"/>
      <c r="E464" s="76"/>
      <c r="F464" s="76"/>
      <c r="G464" s="76"/>
    </row>
    <row r="465" spans="1:7" ht="15">
      <c r="A465" s="76"/>
      <c r="B465" s="126"/>
      <c r="C465" s="76"/>
      <c r="D465" s="76"/>
      <c r="E465" s="76"/>
      <c r="F465" s="76"/>
      <c r="G465" s="76"/>
    </row>
    <row r="466" spans="1:7" ht="15">
      <c r="A466" s="76"/>
      <c r="B466" s="126"/>
      <c r="C466" s="76"/>
      <c r="D466" s="76"/>
      <c r="E466" s="76"/>
      <c r="F466" s="76"/>
      <c r="G466" s="76"/>
    </row>
    <row r="467" spans="1:7" ht="15">
      <c r="A467" s="76"/>
      <c r="B467" s="126"/>
      <c r="C467" s="76"/>
      <c r="D467" s="76"/>
      <c r="E467" s="76"/>
      <c r="F467" s="76"/>
      <c r="G467" s="76"/>
    </row>
    <row r="468" spans="1:7" ht="15">
      <c r="A468" s="76"/>
      <c r="B468" s="126"/>
      <c r="C468" s="76"/>
      <c r="D468" s="76"/>
      <c r="E468" s="76"/>
      <c r="F468" s="76"/>
      <c r="G468" s="76"/>
    </row>
    <row r="469" spans="1:7" ht="15">
      <c r="A469" s="76"/>
      <c r="B469" s="126"/>
      <c r="C469" s="76"/>
      <c r="D469" s="76"/>
      <c r="E469" s="76"/>
      <c r="F469" s="76"/>
      <c r="G469" s="76"/>
    </row>
    <row r="470" spans="1:7" ht="15">
      <c r="A470" s="76"/>
      <c r="B470" s="126"/>
      <c r="C470" s="76"/>
      <c r="D470" s="76"/>
      <c r="E470" s="76"/>
      <c r="F470" s="76"/>
      <c r="G470" s="76"/>
    </row>
    <row r="471" spans="1:7" ht="15">
      <c r="A471" s="76"/>
      <c r="B471" s="126"/>
      <c r="C471" s="76"/>
      <c r="D471" s="76"/>
      <c r="E471" s="76"/>
      <c r="F471" s="76"/>
      <c r="G471" s="76"/>
    </row>
    <row r="472" spans="1:7" ht="15">
      <c r="A472" s="76"/>
      <c r="B472" s="126"/>
      <c r="C472" s="76"/>
      <c r="D472" s="76"/>
      <c r="E472" s="76"/>
      <c r="F472" s="76"/>
      <c r="G472" s="76"/>
    </row>
    <row r="473" spans="1:7" ht="15">
      <c r="A473" s="76"/>
      <c r="B473" s="126"/>
      <c r="C473" s="76"/>
      <c r="D473" s="76"/>
      <c r="E473" s="76"/>
      <c r="F473" s="76"/>
      <c r="G473" s="76"/>
    </row>
    <row r="474" spans="1:7" ht="15">
      <c r="A474" s="76"/>
      <c r="B474" s="126"/>
      <c r="C474" s="76"/>
      <c r="D474" s="76"/>
      <c r="E474" s="76"/>
      <c r="F474" s="76"/>
      <c r="G474" s="76"/>
    </row>
    <row r="475" spans="1:7" ht="15">
      <c r="A475" s="76"/>
      <c r="B475" s="126"/>
      <c r="C475" s="76"/>
      <c r="D475" s="76"/>
      <c r="E475" s="76"/>
      <c r="F475" s="76"/>
      <c r="G475" s="76"/>
    </row>
    <row r="476" spans="1:7" ht="15">
      <c r="A476" s="76"/>
      <c r="B476" s="126"/>
      <c r="C476" s="76"/>
      <c r="D476" s="76"/>
      <c r="E476" s="76"/>
      <c r="F476" s="76"/>
      <c r="G476" s="76"/>
    </row>
    <row r="477" spans="1:7" ht="15">
      <c r="A477" s="76"/>
      <c r="B477" s="126"/>
      <c r="C477" s="76"/>
      <c r="D477" s="76"/>
      <c r="E477" s="76"/>
      <c r="F477" s="76"/>
      <c r="G477" s="76"/>
    </row>
    <row r="478" spans="1:7" ht="15">
      <c r="A478" s="76"/>
      <c r="B478" s="126"/>
      <c r="C478" s="76"/>
      <c r="D478" s="76"/>
      <c r="E478" s="76"/>
      <c r="F478" s="76"/>
      <c r="G478" s="76"/>
    </row>
    <row r="479" spans="1:7" ht="15">
      <c r="A479" s="76"/>
      <c r="B479" s="126"/>
      <c r="C479" s="76"/>
      <c r="D479" s="76"/>
      <c r="E479" s="76"/>
      <c r="F479" s="76"/>
      <c r="G479" s="76"/>
    </row>
    <row r="480" spans="1:7" ht="15">
      <c r="A480" s="76"/>
      <c r="B480" s="126"/>
      <c r="C480" s="76"/>
      <c r="D480" s="76"/>
      <c r="E480" s="76"/>
      <c r="F480" s="76"/>
      <c r="G480" s="76"/>
    </row>
    <row r="481" spans="1:7" ht="15">
      <c r="A481" s="76"/>
      <c r="B481" s="126"/>
      <c r="C481" s="76"/>
      <c r="D481" s="76"/>
      <c r="E481" s="76"/>
      <c r="F481" s="76"/>
      <c r="G481" s="76"/>
    </row>
    <row r="482" spans="1:7" ht="15">
      <c r="A482" s="76"/>
      <c r="B482" s="126"/>
      <c r="C482" s="76"/>
      <c r="D482" s="76"/>
      <c r="E482" s="76"/>
      <c r="F482" s="76"/>
      <c r="G482" s="76"/>
    </row>
    <row r="483" spans="1:7" ht="15">
      <c r="A483" s="76"/>
      <c r="B483" s="126"/>
      <c r="C483" s="76"/>
      <c r="D483" s="76"/>
      <c r="E483" s="76"/>
      <c r="F483" s="76"/>
      <c r="G483" s="76"/>
    </row>
    <row r="484" spans="1:7" ht="15">
      <c r="A484" s="76"/>
      <c r="B484" s="126"/>
      <c r="C484" s="76"/>
      <c r="D484" s="76"/>
      <c r="E484" s="76"/>
      <c r="F484" s="76"/>
      <c r="G484" s="76"/>
    </row>
    <row r="485" spans="1:7" ht="15">
      <c r="A485" s="76"/>
      <c r="B485" s="126"/>
      <c r="C485" s="76"/>
      <c r="D485" s="76"/>
      <c r="E485" s="76"/>
      <c r="F485" s="76"/>
      <c r="G485" s="76"/>
    </row>
    <row r="486" spans="1:7" ht="15">
      <c r="A486" s="76"/>
      <c r="B486" s="126"/>
      <c r="C486" s="76"/>
      <c r="D486" s="76"/>
      <c r="E486" s="76"/>
      <c r="F486" s="76"/>
      <c r="G486" s="76"/>
    </row>
    <row r="487" spans="1:7" ht="15">
      <c r="A487" s="76"/>
      <c r="B487" s="126"/>
      <c r="C487" s="76"/>
      <c r="D487" s="76"/>
      <c r="E487" s="76"/>
      <c r="F487" s="76"/>
      <c r="G487" s="76"/>
    </row>
    <row r="488" spans="1:7" ht="15">
      <c r="A488" s="76"/>
      <c r="B488" s="126"/>
      <c r="C488" s="76"/>
      <c r="D488" s="76"/>
      <c r="E488" s="76"/>
      <c r="F488" s="76"/>
      <c r="G488" s="76"/>
    </row>
    <row r="489" spans="1:7" ht="15">
      <c r="A489" s="76"/>
      <c r="B489" s="126"/>
      <c r="C489" s="76"/>
      <c r="D489" s="76"/>
      <c r="E489" s="76"/>
      <c r="F489" s="76"/>
      <c r="G489" s="76"/>
    </row>
    <row r="490" spans="1:7" ht="15">
      <c r="A490" s="76"/>
      <c r="B490" s="126"/>
      <c r="C490" s="76"/>
      <c r="D490" s="76"/>
      <c r="E490" s="76"/>
      <c r="F490" s="76"/>
      <c r="G490" s="76"/>
    </row>
    <row r="491" spans="1:7" ht="15">
      <c r="A491" s="76"/>
      <c r="B491" s="126"/>
      <c r="C491" s="76"/>
      <c r="D491" s="76"/>
      <c r="E491" s="76"/>
      <c r="F491" s="76"/>
      <c r="G491" s="76"/>
    </row>
    <row r="492" spans="1:7" ht="15">
      <c r="A492" s="76"/>
      <c r="B492" s="126"/>
      <c r="C492" s="76"/>
      <c r="D492" s="76"/>
      <c r="E492" s="76"/>
      <c r="F492" s="76"/>
      <c r="G492" s="76"/>
    </row>
    <row r="493" spans="1:7" ht="15">
      <c r="A493" s="76"/>
      <c r="B493" s="126"/>
      <c r="C493" s="76"/>
      <c r="D493" s="76"/>
      <c r="E493" s="76"/>
      <c r="F493" s="76"/>
      <c r="G493" s="76"/>
    </row>
    <row r="494" spans="1:7" ht="15">
      <c r="A494" s="76"/>
      <c r="B494" s="126"/>
      <c r="C494" s="76"/>
      <c r="D494" s="76"/>
      <c r="E494" s="76"/>
      <c r="F494" s="76"/>
      <c r="G494" s="76"/>
    </row>
    <row r="495" spans="1:7" ht="15">
      <c r="A495" s="76"/>
      <c r="B495" s="126"/>
      <c r="C495" s="76"/>
      <c r="D495" s="76"/>
      <c r="E495" s="76"/>
      <c r="F495" s="76"/>
      <c r="G495" s="76"/>
    </row>
    <row r="496" spans="1:7" ht="15">
      <c r="A496" s="76"/>
      <c r="B496" s="126"/>
      <c r="C496" s="76"/>
      <c r="D496" s="76"/>
      <c r="E496" s="76"/>
      <c r="F496" s="76"/>
      <c r="G496" s="76"/>
    </row>
    <row r="497" spans="1:7" ht="15">
      <c r="A497" s="76"/>
      <c r="B497" s="126"/>
      <c r="C497" s="76"/>
      <c r="D497" s="76"/>
      <c r="E497" s="76"/>
      <c r="F497" s="76"/>
      <c r="G497" s="76"/>
    </row>
    <row r="498" spans="1:7" ht="15">
      <c r="A498" s="76"/>
      <c r="B498" s="126"/>
      <c r="C498" s="76"/>
      <c r="D498" s="76"/>
      <c r="E498" s="76"/>
      <c r="F498" s="76"/>
      <c r="G498" s="76"/>
    </row>
    <row r="499" spans="1:7" ht="15">
      <c r="A499" s="76"/>
      <c r="B499" s="126"/>
      <c r="C499" s="76"/>
      <c r="D499" s="76"/>
      <c r="E499" s="76"/>
      <c r="F499" s="76"/>
      <c r="G499" s="76"/>
    </row>
    <row r="500" spans="1:7" ht="15">
      <c r="A500" s="76"/>
      <c r="B500" s="126"/>
      <c r="C500" s="76"/>
      <c r="D500" s="76"/>
      <c r="E500" s="76"/>
      <c r="F500" s="76"/>
      <c r="G500" s="76"/>
    </row>
    <row r="501" spans="1:7" ht="15">
      <c r="A501" s="76"/>
      <c r="B501" s="126"/>
      <c r="C501" s="76"/>
      <c r="D501" s="76"/>
      <c r="E501" s="76"/>
      <c r="F501" s="76"/>
      <c r="G501" s="76"/>
    </row>
    <row r="502" spans="1:7" ht="15">
      <c r="A502" s="76"/>
      <c r="B502" s="126"/>
      <c r="C502" s="76"/>
      <c r="D502" s="76"/>
      <c r="E502" s="76"/>
      <c r="F502" s="76"/>
      <c r="G502" s="76"/>
    </row>
    <row r="503" spans="1:7" ht="15">
      <c r="A503" s="76"/>
      <c r="B503" s="126"/>
      <c r="C503" s="76"/>
      <c r="D503" s="76"/>
      <c r="E503" s="76"/>
      <c r="F503" s="76"/>
      <c r="G503" s="76"/>
    </row>
    <row r="504" spans="1:7" ht="15">
      <c r="A504" s="76"/>
      <c r="B504" s="126"/>
      <c r="C504" s="76"/>
      <c r="D504" s="76"/>
      <c r="E504" s="76"/>
      <c r="F504" s="76"/>
      <c r="G504" s="76"/>
    </row>
    <row r="505" spans="1:7" ht="15">
      <c r="A505" s="76"/>
      <c r="B505" s="126"/>
      <c r="C505" s="76"/>
      <c r="D505" s="76"/>
      <c r="E505" s="76"/>
      <c r="F505" s="76"/>
      <c r="G505" s="76"/>
    </row>
    <row r="506" spans="1:7" ht="15">
      <c r="A506" s="76"/>
      <c r="B506" s="126"/>
      <c r="C506" s="76"/>
      <c r="D506" s="76"/>
      <c r="E506" s="76"/>
      <c r="F506" s="76"/>
      <c r="G506" s="76"/>
    </row>
    <row r="507" spans="1:7" ht="15">
      <c r="A507" s="76"/>
      <c r="B507" s="126"/>
      <c r="C507" s="76"/>
      <c r="D507" s="76"/>
      <c r="E507" s="76"/>
      <c r="F507" s="76"/>
      <c r="G507" s="76"/>
    </row>
    <row r="508" spans="1:7" ht="15">
      <c r="A508" s="76"/>
      <c r="B508" s="126"/>
      <c r="C508" s="76"/>
      <c r="D508" s="76"/>
      <c r="E508" s="76"/>
      <c r="F508" s="76"/>
      <c r="G508" s="76"/>
    </row>
    <row r="509" spans="1:7" ht="15">
      <c r="A509" s="76"/>
      <c r="B509" s="126"/>
      <c r="C509" s="76"/>
      <c r="D509" s="76"/>
      <c r="E509" s="76"/>
      <c r="F509" s="76"/>
      <c r="G509" s="76"/>
    </row>
    <row r="510" spans="1:7" ht="15">
      <c r="A510" s="76"/>
      <c r="B510" s="126"/>
      <c r="C510" s="76"/>
      <c r="D510" s="76"/>
      <c r="E510" s="76"/>
      <c r="F510" s="76"/>
      <c r="G510" s="76"/>
    </row>
    <row r="511" spans="1:7" ht="15">
      <c r="A511" s="76"/>
      <c r="B511" s="126"/>
      <c r="C511" s="76"/>
      <c r="D511" s="76"/>
      <c r="E511" s="76"/>
      <c r="F511" s="76"/>
      <c r="G511" s="76"/>
    </row>
    <row r="512" spans="1:7" ht="15">
      <c r="A512" s="76"/>
      <c r="B512" s="126"/>
      <c r="C512" s="76"/>
      <c r="D512" s="76"/>
      <c r="E512" s="76"/>
      <c r="F512" s="76"/>
      <c r="G512" s="76"/>
    </row>
    <row r="513" spans="1:7" ht="15">
      <c r="A513" s="76"/>
      <c r="B513" s="126"/>
      <c r="C513" s="76"/>
      <c r="D513" s="76"/>
      <c r="E513" s="76"/>
      <c r="F513" s="76"/>
      <c r="G513" s="76"/>
    </row>
    <row r="514" spans="1:7" ht="15">
      <c r="A514" s="76"/>
      <c r="B514" s="126"/>
      <c r="C514" s="76"/>
      <c r="D514" s="76"/>
      <c r="E514" s="76"/>
      <c r="F514" s="76"/>
      <c r="G514" s="76"/>
    </row>
    <row r="515" spans="1:7" ht="15">
      <c r="A515" s="76"/>
      <c r="B515" s="126"/>
      <c r="C515" s="76"/>
      <c r="D515" s="76"/>
      <c r="E515" s="76"/>
      <c r="F515" s="76"/>
      <c r="G515" s="76"/>
    </row>
    <row r="516" spans="1:7" ht="15">
      <c r="A516" s="76"/>
      <c r="B516" s="126"/>
      <c r="C516" s="76"/>
      <c r="D516" s="76"/>
      <c r="E516" s="76"/>
      <c r="F516" s="76"/>
      <c r="G516" s="76"/>
    </row>
    <row r="517" spans="1:7" ht="15">
      <c r="A517" s="76"/>
      <c r="B517" s="126"/>
      <c r="C517" s="76"/>
      <c r="D517" s="76"/>
      <c r="E517" s="76"/>
      <c r="F517" s="76"/>
      <c r="G517" s="76"/>
    </row>
    <row r="518" spans="1:7" ht="15">
      <c r="A518" s="76"/>
      <c r="B518" s="126"/>
      <c r="C518" s="76"/>
      <c r="D518" s="76"/>
      <c r="E518" s="76"/>
      <c r="F518" s="76"/>
      <c r="G518" s="76"/>
    </row>
    <row r="519" spans="1:7" ht="15">
      <c r="A519" s="76"/>
      <c r="B519" s="126"/>
      <c r="C519" s="76"/>
      <c r="D519" s="76"/>
      <c r="E519" s="76"/>
      <c r="F519" s="76"/>
      <c r="G519" s="76"/>
    </row>
    <row r="520" spans="1:7" ht="15">
      <c r="A520" s="76"/>
      <c r="B520" s="126"/>
      <c r="C520" s="76"/>
      <c r="D520" s="76"/>
      <c r="E520" s="76"/>
      <c r="F520" s="76"/>
      <c r="G520" s="76"/>
    </row>
    <row r="521" spans="1:7" ht="15">
      <c r="A521" s="76"/>
      <c r="B521" s="126"/>
      <c r="C521" s="76"/>
      <c r="D521" s="76"/>
      <c r="E521" s="76"/>
      <c r="F521" s="76"/>
      <c r="G521" s="76"/>
    </row>
    <row r="522" spans="1:7" ht="15">
      <c r="A522" s="76"/>
      <c r="B522" s="126"/>
      <c r="C522" s="76"/>
      <c r="D522" s="76"/>
      <c r="E522" s="76"/>
      <c r="F522" s="76"/>
      <c r="G522" s="76"/>
    </row>
    <row r="523" spans="1:7" ht="15">
      <c r="A523" s="76"/>
      <c r="B523" s="126"/>
      <c r="C523" s="76"/>
      <c r="D523" s="76"/>
      <c r="E523" s="76"/>
      <c r="F523" s="76"/>
      <c r="G523" s="76"/>
    </row>
    <row r="524" spans="1:7" ht="15">
      <c r="A524" s="76"/>
      <c r="B524" s="126"/>
      <c r="C524" s="76"/>
      <c r="D524" s="76"/>
      <c r="E524" s="76"/>
      <c r="F524" s="76"/>
      <c r="G524" s="76"/>
    </row>
    <row r="525" spans="1:7" ht="15">
      <c r="A525" s="76"/>
      <c r="B525" s="126"/>
      <c r="C525" s="76"/>
      <c r="D525" s="76"/>
      <c r="E525" s="76"/>
      <c r="F525" s="76"/>
      <c r="G525" s="76"/>
    </row>
    <row r="526" spans="1:7" ht="15">
      <c r="A526" s="76"/>
      <c r="B526" s="126"/>
      <c r="C526" s="76"/>
      <c r="D526" s="76"/>
      <c r="E526" s="76"/>
      <c r="F526" s="76"/>
      <c r="G526" s="76"/>
    </row>
    <row r="527" spans="1:7" ht="15">
      <c r="A527" s="76"/>
      <c r="B527" s="126"/>
      <c r="C527" s="76"/>
      <c r="D527" s="76"/>
      <c r="E527" s="76"/>
      <c r="F527" s="76"/>
      <c r="G527" s="76"/>
    </row>
    <row r="528" spans="1:7" ht="15">
      <c r="A528" s="76"/>
      <c r="B528" s="126"/>
      <c r="C528" s="76"/>
      <c r="D528" s="76"/>
      <c r="E528" s="76"/>
      <c r="F528" s="76"/>
      <c r="G528" s="76"/>
    </row>
    <row r="529" spans="1:7" ht="15">
      <c r="A529" s="76"/>
      <c r="B529" s="126"/>
      <c r="C529" s="76"/>
      <c r="D529" s="76"/>
      <c r="E529" s="76"/>
      <c r="F529" s="76"/>
      <c r="G529" s="76"/>
    </row>
    <row r="530" spans="1:7" ht="15">
      <c r="A530" s="76"/>
      <c r="B530" s="126"/>
      <c r="C530" s="76"/>
      <c r="D530" s="76"/>
      <c r="E530" s="76"/>
      <c r="F530" s="76"/>
      <c r="G530" s="76"/>
    </row>
    <row r="531" spans="1:7" ht="15">
      <c r="A531" s="76"/>
      <c r="B531" s="126"/>
      <c r="C531" s="76"/>
      <c r="D531" s="76"/>
      <c r="E531" s="76"/>
      <c r="F531" s="76"/>
      <c r="G531" s="76"/>
    </row>
    <row r="532" spans="1:7" ht="15">
      <c r="A532" s="76"/>
      <c r="B532" s="126"/>
      <c r="C532" s="76"/>
      <c r="D532" s="76"/>
      <c r="E532" s="76"/>
      <c r="F532" s="76"/>
      <c r="G532" s="76"/>
    </row>
    <row r="533" spans="1:7" ht="15">
      <c r="A533" s="76"/>
      <c r="B533" s="126"/>
      <c r="C533" s="76"/>
      <c r="D533" s="76"/>
      <c r="E533" s="76"/>
      <c r="F533" s="76"/>
      <c r="G533" s="76"/>
    </row>
    <row r="534" spans="1:7" ht="15">
      <c r="A534" s="76"/>
      <c r="B534" s="126"/>
      <c r="C534" s="76"/>
      <c r="D534" s="76"/>
      <c r="E534" s="76"/>
      <c r="F534" s="76"/>
      <c r="G534" s="76"/>
    </row>
    <row r="535" spans="1:7" ht="15">
      <c r="A535" s="76"/>
      <c r="B535" s="126"/>
      <c r="C535" s="76"/>
      <c r="D535" s="76"/>
      <c r="E535" s="76"/>
      <c r="F535" s="76"/>
      <c r="G535" s="76"/>
    </row>
    <row r="536" spans="1:7" ht="15">
      <c r="A536" s="76"/>
      <c r="B536" s="126"/>
      <c r="C536" s="76"/>
      <c r="D536" s="76"/>
      <c r="E536" s="76"/>
      <c r="F536" s="76"/>
      <c r="G536" s="76"/>
    </row>
    <row r="537" spans="1:7" ht="15">
      <c r="A537" s="76"/>
      <c r="B537" s="126"/>
      <c r="C537" s="76"/>
      <c r="D537" s="76"/>
      <c r="E537" s="76"/>
      <c r="F537" s="76"/>
      <c r="G537" s="76"/>
    </row>
    <row r="538" spans="1:7" ht="15">
      <c r="A538" s="76"/>
      <c r="B538" s="126"/>
      <c r="C538" s="76"/>
      <c r="D538" s="76"/>
      <c r="E538" s="76"/>
      <c r="F538" s="76"/>
      <c r="G538" s="76"/>
    </row>
    <row r="539" spans="1:7" ht="15">
      <c r="A539" s="76"/>
      <c r="B539" s="126"/>
      <c r="C539" s="76"/>
      <c r="D539" s="76"/>
      <c r="E539" s="76"/>
      <c r="F539" s="76"/>
      <c r="G539" s="76"/>
    </row>
    <row r="540" spans="1:7" ht="15">
      <c r="A540" s="76"/>
      <c r="B540" s="126"/>
      <c r="C540" s="76"/>
      <c r="D540" s="76"/>
      <c r="E540" s="76"/>
      <c r="F540" s="76"/>
      <c r="G540" s="76"/>
    </row>
    <row r="541" spans="1:7" ht="15">
      <c r="A541" s="76"/>
      <c r="B541" s="126"/>
      <c r="C541" s="76"/>
      <c r="D541" s="76"/>
      <c r="E541" s="76"/>
      <c r="F541" s="76"/>
      <c r="G541" s="76"/>
    </row>
    <row r="542" spans="1:7" ht="15">
      <c r="A542" s="76"/>
      <c r="B542" s="126"/>
      <c r="C542" s="76"/>
      <c r="D542" s="76"/>
      <c r="E542" s="76"/>
      <c r="F542" s="76"/>
      <c r="G542" s="76"/>
    </row>
    <row r="543" spans="1:7" ht="15">
      <c r="A543" s="76"/>
      <c r="B543" s="126"/>
      <c r="C543" s="76"/>
      <c r="D543" s="76"/>
      <c r="E543" s="76"/>
      <c r="F543" s="76"/>
      <c r="G543" s="76"/>
    </row>
    <row r="544" spans="1:7" ht="15">
      <c r="A544" s="76"/>
      <c r="B544" s="126"/>
      <c r="C544" s="76"/>
      <c r="D544" s="76"/>
      <c r="E544" s="76"/>
      <c r="F544" s="76"/>
      <c r="G544" s="76"/>
    </row>
    <row r="545" spans="1:7" ht="15">
      <c r="A545" s="76"/>
      <c r="B545" s="126"/>
      <c r="C545" s="76"/>
      <c r="D545" s="76"/>
      <c r="E545" s="76"/>
      <c r="F545" s="76"/>
      <c r="G545" s="76"/>
    </row>
    <row r="546" spans="1:7" ht="15">
      <c r="A546" s="76"/>
      <c r="B546" s="126"/>
      <c r="C546" s="76"/>
      <c r="D546" s="76"/>
      <c r="E546" s="76"/>
      <c r="F546" s="76"/>
      <c r="G546" s="76"/>
    </row>
    <row r="547" spans="1:7" ht="15">
      <c r="A547" s="76"/>
      <c r="B547" s="126"/>
      <c r="C547" s="76"/>
      <c r="D547" s="76"/>
      <c r="E547" s="76"/>
      <c r="F547" s="76"/>
      <c r="G547" s="76"/>
    </row>
    <row r="548" spans="1:7" ht="15">
      <c r="A548" s="76"/>
      <c r="B548" s="126"/>
      <c r="C548" s="76"/>
      <c r="D548" s="76"/>
      <c r="E548" s="76"/>
      <c r="F548" s="76"/>
      <c r="G548" s="76"/>
    </row>
    <row r="549" spans="1:7" ht="15">
      <c r="A549" s="76"/>
      <c r="B549" s="126"/>
      <c r="C549" s="76"/>
      <c r="D549" s="76"/>
      <c r="E549" s="76"/>
      <c r="F549" s="76"/>
      <c r="G549" s="76"/>
    </row>
    <row r="550" spans="1:7" ht="15">
      <c r="A550" s="76"/>
      <c r="B550" s="126"/>
      <c r="C550" s="76"/>
      <c r="D550" s="76"/>
      <c r="E550" s="76"/>
      <c r="F550" s="76"/>
      <c r="G550" s="76"/>
    </row>
    <row r="551" spans="1:7" ht="15">
      <c r="A551" s="76"/>
      <c r="B551" s="126"/>
      <c r="C551" s="76"/>
      <c r="D551" s="76"/>
      <c r="E551" s="76"/>
      <c r="F551" s="76"/>
      <c r="G551" s="76"/>
    </row>
    <row r="552" spans="1:7" ht="15">
      <c r="A552" s="76"/>
      <c r="B552" s="126"/>
      <c r="C552" s="76"/>
      <c r="D552" s="76"/>
      <c r="E552" s="76"/>
      <c r="F552" s="76"/>
      <c r="G552" s="76"/>
    </row>
    <row r="553" spans="1:7" ht="15">
      <c r="A553" s="76"/>
      <c r="B553" s="126"/>
      <c r="C553" s="76"/>
      <c r="D553" s="76"/>
      <c r="E553" s="76"/>
      <c r="F553" s="76"/>
      <c r="G553" s="76"/>
    </row>
    <row r="554" spans="1:7" ht="15">
      <c r="A554" s="76"/>
      <c r="B554" s="126"/>
      <c r="C554" s="76"/>
      <c r="D554" s="76"/>
      <c r="E554" s="76"/>
      <c r="F554" s="76"/>
      <c r="G554" s="76"/>
    </row>
    <row r="555" spans="1:7" ht="15">
      <c r="A555" s="76"/>
      <c r="B555" s="126"/>
      <c r="C555" s="76"/>
      <c r="D555" s="76"/>
      <c r="E555" s="76"/>
      <c r="F555" s="76"/>
      <c r="G555" s="76"/>
    </row>
    <row r="556" spans="1:7" ht="15">
      <c r="A556" s="76"/>
      <c r="B556" s="126"/>
      <c r="C556" s="76"/>
      <c r="D556" s="76"/>
      <c r="E556" s="76"/>
      <c r="F556" s="76"/>
      <c r="G556" s="76"/>
    </row>
    <row r="557" spans="1:7" ht="15">
      <c r="A557" s="76"/>
      <c r="B557" s="126"/>
      <c r="C557" s="76"/>
      <c r="D557" s="76"/>
      <c r="E557" s="76"/>
      <c r="F557" s="76"/>
      <c r="G557" s="76"/>
    </row>
    <row r="558" spans="1:7" ht="15">
      <c r="A558" s="76"/>
      <c r="B558" s="126"/>
      <c r="C558" s="76"/>
      <c r="D558" s="76"/>
      <c r="E558" s="76"/>
      <c r="F558" s="76"/>
      <c r="G558" s="76"/>
    </row>
    <row r="559" spans="1:7" ht="15">
      <c r="A559" s="76"/>
      <c r="B559" s="126"/>
      <c r="C559" s="76"/>
      <c r="D559" s="76"/>
      <c r="E559" s="76"/>
      <c r="F559" s="76"/>
      <c r="G559" s="76"/>
    </row>
    <row r="560" spans="1:7" ht="15">
      <c r="A560" s="76"/>
      <c r="B560" s="126"/>
      <c r="C560" s="76"/>
      <c r="D560" s="76"/>
      <c r="E560" s="76"/>
      <c r="F560" s="76"/>
      <c r="G560" s="76"/>
    </row>
    <row r="561" spans="1:7" ht="15">
      <c r="A561" s="76"/>
      <c r="B561" s="126"/>
      <c r="C561" s="76"/>
      <c r="D561" s="76"/>
      <c r="E561" s="76"/>
      <c r="F561" s="76"/>
      <c r="G561" s="76"/>
    </row>
    <row r="562" spans="1:7" ht="15">
      <c r="A562" s="76"/>
      <c r="B562" s="126"/>
      <c r="C562" s="76"/>
      <c r="D562" s="76"/>
      <c r="E562" s="76"/>
      <c r="F562" s="76"/>
      <c r="G562" s="76"/>
    </row>
    <row r="563" spans="1:7" ht="15">
      <c r="A563" s="76"/>
      <c r="B563" s="126"/>
      <c r="C563" s="76"/>
      <c r="D563" s="76"/>
      <c r="E563" s="76"/>
      <c r="F563" s="76"/>
      <c r="G563" s="76"/>
    </row>
    <row r="564" spans="1:7" ht="15">
      <c r="A564" s="76"/>
      <c r="B564" s="126"/>
      <c r="C564" s="76"/>
      <c r="D564" s="76"/>
      <c r="E564" s="76"/>
      <c r="F564" s="76"/>
      <c r="G564" s="76"/>
    </row>
    <row r="565" spans="1:7" ht="15">
      <c r="A565" s="76"/>
      <c r="B565" s="126"/>
      <c r="C565" s="76"/>
      <c r="D565" s="76"/>
      <c r="E565" s="76"/>
      <c r="F565" s="76"/>
      <c r="G565" s="76"/>
    </row>
    <row r="566" spans="1:7" ht="15">
      <c r="A566" s="76"/>
      <c r="B566" s="126"/>
      <c r="C566" s="76"/>
      <c r="D566" s="76"/>
      <c r="E566" s="76"/>
      <c r="F566" s="76"/>
      <c r="G566" s="76"/>
    </row>
    <row r="567" spans="1:7" ht="15">
      <c r="A567" s="76"/>
      <c r="B567" s="126"/>
      <c r="C567" s="76"/>
      <c r="D567" s="76"/>
      <c r="E567" s="76"/>
      <c r="F567" s="76"/>
      <c r="G567" s="76"/>
    </row>
    <row r="568" spans="1:7" ht="15">
      <c r="A568" s="76"/>
      <c r="B568" s="126"/>
      <c r="C568" s="76"/>
      <c r="D568" s="76"/>
      <c r="E568" s="76"/>
      <c r="F568" s="76"/>
      <c r="G568" s="76"/>
    </row>
    <row r="569" spans="1:7" ht="15">
      <c r="A569" s="76"/>
      <c r="B569" s="126"/>
      <c r="C569" s="76"/>
      <c r="D569" s="76"/>
      <c r="E569" s="76"/>
      <c r="F569" s="76"/>
      <c r="G569" s="76"/>
    </row>
    <row r="570" spans="1:7" ht="15">
      <c r="A570" s="76"/>
      <c r="B570" s="126"/>
      <c r="C570" s="76"/>
      <c r="D570" s="76"/>
      <c r="E570" s="76"/>
      <c r="F570" s="76"/>
      <c r="G570" s="76"/>
    </row>
    <row r="571" spans="1:7" ht="15">
      <c r="A571" s="76"/>
      <c r="B571" s="126"/>
      <c r="C571" s="76"/>
      <c r="D571" s="76"/>
      <c r="E571" s="76"/>
      <c r="F571" s="76"/>
      <c r="G571" s="76"/>
    </row>
    <row r="572" spans="1:7" ht="15">
      <c r="A572" s="76"/>
      <c r="B572" s="126"/>
      <c r="C572" s="76"/>
      <c r="D572" s="76"/>
      <c r="E572" s="76"/>
      <c r="F572" s="76"/>
      <c r="G572" s="76"/>
    </row>
    <row r="573" spans="1:7" ht="15">
      <c r="A573" s="76"/>
      <c r="B573" s="126"/>
      <c r="C573" s="76"/>
      <c r="D573" s="76"/>
      <c r="E573" s="76"/>
      <c r="F573" s="76"/>
      <c r="G573" s="76"/>
    </row>
    <row r="574" spans="1:7" ht="15">
      <c r="A574" s="76"/>
      <c r="B574" s="126"/>
      <c r="C574" s="76"/>
      <c r="D574" s="76"/>
      <c r="E574" s="76"/>
      <c r="F574" s="76"/>
      <c r="G574" s="76"/>
    </row>
    <row r="575" spans="1:7" ht="15">
      <c r="A575" s="76"/>
      <c r="B575" s="126"/>
      <c r="C575" s="76"/>
      <c r="D575" s="76"/>
      <c r="E575" s="76"/>
      <c r="F575" s="76"/>
      <c r="G575" s="76"/>
    </row>
    <row r="576" spans="1:7" ht="15">
      <c r="A576" s="76"/>
      <c r="B576" s="126"/>
      <c r="C576" s="76"/>
      <c r="D576" s="76"/>
      <c r="E576" s="76"/>
      <c r="F576" s="76"/>
      <c r="G576" s="76"/>
    </row>
    <row r="577" spans="1:7" ht="15">
      <c r="A577" s="76"/>
      <c r="B577" s="126"/>
      <c r="C577" s="76"/>
      <c r="D577" s="76"/>
      <c r="E577" s="76"/>
      <c r="F577" s="76"/>
      <c r="G577" s="76"/>
    </row>
    <row r="578" spans="1:7" ht="15">
      <c r="A578" s="76"/>
      <c r="B578" s="126"/>
      <c r="C578" s="76"/>
      <c r="D578" s="76"/>
      <c r="E578" s="76"/>
      <c r="F578" s="76"/>
      <c r="G578" s="76"/>
    </row>
    <row r="579" spans="1:7" ht="15">
      <c r="A579" s="76"/>
      <c r="B579" s="126"/>
      <c r="C579" s="76"/>
      <c r="D579" s="76"/>
      <c r="E579" s="76"/>
      <c r="F579" s="76"/>
      <c r="G579" s="76"/>
    </row>
    <row r="580" spans="1:7" ht="15">
      <c r="A580" s="76"/>
      <c r="B580" s="126"/>
      <c r="C580" s="76"/>
      <c r="D580" s="76"/>
      <c r="E580" s="76"/>
      <c r="F580" s="76"/>
      <c r="G580" s="76"/>
    </row>
    <row r="581" spans="1:7" ht="15">
      <c r="A581" s="76"/>
      <c r="B581" s="126"/>
      <c r="C581" s="76"/>
      <c r="D581" s="76"/>
      <c r="E581" s="76"/>
      <c r="F581" s="76"/>
      <c r="G581" s="76"/>
    </row>
    <row r="582" spans="1:7" ht="15">
      <c r="A582" s="76"/>
      <c r="B582" s="126"/>
      <c r="C582" s="76"/>
      <c r="D582" s="76"/>
      <c r="E582" s="76"/>
      <c r="F582" s="76"/>
      <c r="G582" s="76"/>
    </row>
    <row r="583" spans="1:7" ht="15">
      <c r="A583" s="76"/>
      <c r="B583" s="126"/>
      <c r="C583" s="76"/>
      <c r="D583" s="76"/>
      <c r="E583" s="76"/>
      <c r="F583" s="76"/>
      <c r="G583" s="76"/>
    </row>
    <row r="584" spans="1:7" ht="15">
      <c r="A584" s="76"/>
      <c r="B584" s="126"/>
      <c r="C584" s="76"/>
      <c r="D584" s="76"/>
      <c r="E584" s="76"/>
      <c r="F584" s="76"/>
      <c r="G584" s="76"/>
    </row>
    <row r="585" spans="1:7" ht="15">
      <c r="A585" s="76"/>
      <c r="B585" s="126"/>
      <c r="C585" s="76"/>
      <c r="D585" s="76"/>
      <c r="E585" s="76"/>
      <c r="F585" s="76"/>
      <c r="G585" s="76"/>
    </row>
    <row r="586" spans="1:7" ht="15">
      <c r="A586" s="76"/>
      <c r="B586" s="126"/>
      <c r="C586" s="76"/>
      <c r="D586" s="76"/>
      <c r="E586" s="76"/>
      <c r="F586" s="76"/>
      <c r="G586" s="76"/>
    </row>
    <row r="587" spans="1:7" ht="15">
      <c r="A587" s="76"/>
      <c r="B587" s="126"/>
      <c r="C587" s="76"/>
      <c r="D587" s="76"/>
      <c r="E587" s="76"/>
      <c r="F587" s="76"/>
      <c r="G587" s="76"/>
    </row>
    <row r="588" spans="1:7" ht="15">
      <c r="A588" s="76"/>
      <c r="B588" s="126"/>
      <c r="C588" s="76"/>
      <c r="D588" s="76"/>
      <c r="E588" s="76"/>
      <c r="F588" s="76"/>
      <c r="G588" s="76"/>
    </row>
    <row r="589" spans="1:7" ht="15">
      <c r="A589" s="76"/>
      <c r="B589" s="126"/>
      <c r="C589" s="76"/>
      <c r="D589" s="76"/>
      <c r="E589" s="76"/>
      <c r="F589" s="76"/>
      <c r="G589" s="76"/>
    </row>
    <row r="590" spans="1:7" ht="15">
      <c r="A590" s="76"/>
      <c r="B590" s="126"/>
      <c r="C590" s="76"/>
      <c r="D590" s="76"/>
      <c r="E590" s="76"/>
      <c r="F590" s="76"/>
      <c r="G590" s="76"/>
    </row>
    <row r="591" spans="1:7" ht="15">
      <c r="A591" s="76"/>
      <c r="B591" s="126"/>
      <c r="C591" s="76"/>
      <c r="D591" s="76"/>
      <c r="E591" s="76"/>
      <c r="F591" s="76"/>
      <c r="G591" s="76"/>
    </row>
    <row r="592" spans="1:7" ht="15">
      <c r="A592" s="76"/>
      <c r="B592" s="126"/>
      <c r="C592" s="76"/>
      <c r="D592" s="76"/>
      <c r="E592" s="76"/>
      <c r="F592" s="76"/>
      <c r="G592" s="76"/>
    </row>
    <row r="593" spans="1:7" ht="15">
      <c r="A593" s="76"/>
      <c r="B593" s="126"/>
      <c r="C593" s="76"/>
      <c r="D593" s="76"/>
      <c r="E593" s="76"/>
      <c r="F593" s="76"/>
      <c r="G593" s="76"/>
    </row>
    <row r="594" spans="1:7" ht="15">
      <c r="A594" s="76"/>
      <c r="B594" s="126"/>
      <c r="C594" s="76"/>
      <c r="D594" s="76"/>
      <c r="E594" s="76"/>
      <c r="F594" s="76"/>
      <c r="G594" s="76"/>
    </row>
    <row r="595" spans="1:7" ht="15">
      <c r="A595" s="76"/>
      <c r="B595" s="126"/>
      <c r="C595" s="76"/>
      <c r="D595" s="76"/>
      <c r="E595" s="76"/>
      <c r="F595" s="76"/>
      <c r="G595" s="76"/>
    </row>
    <row r="596" spans="1:7" ht="15">
      <c r="A596" s="76"/>
      <c r="B596" s="126"/>
      <c r="C596" s="76"/>
      <c r="D596" s="76"/>
      <c r="E596" s="76"/>
      <c r="F596" s="76"/>
      <c r="G596" s="76"/>
    </row>
    <row r="597" spans="1:7" ht="15">
      <c r="A597" s="76"/>
      <c r="B597" s="126"/>
      <c r="C597" s="76"/>
      <c r="D597" s="76"/>
      <c r="E597" s="76"/>
      <c r="F597" s="76"/>
      <c r="G597" s="76"/>
    </row>
    <row r="598" spans="1:7" ht="15">
      <c r="A598" s="76"/>
      <c r="B598" s="126"/>
      <c r="C598" s="76"/>
      <c r="D598" s="76"/>
      <c r="E598" s="76"/>
      <c r="F598" s="76"/>
      <c r="G598" s="76"/>
    </row>
    <row r="599" spans="1:7" ht="15">
      <c r="A599" s="76"/>
      <c r="B599" s="126"/>
      <c r="C599" s="76"/>
      <c r="D599" s="76"/>
      <c r="E599" s="76"/>
      <c r="F599" s="76"/>
      <c r="G599" s="76"/>
    </row>
    <row r="600" spans="1:7" ht="15">
      <c r="A600" s="76"/>
      <c r="B600" s="126"/>
      <c r="C600" s="76"/>
      <c r="D600" s="76"/>
      <c r="E600" s="76"/>
      <c r="F600" s="76"/>
      <c r="G600" s="76"/>
    </row>
    <row r="601" spans="1:7" ht="15">
      <c r="A601" s="76"/>
      <c r="B601" s="126"/>
      <c r="C601" s="76"/>
      <c r="D601" s="76"/>
      <c r="E601" s="76"/>
      <c r="F601" s="76"/>
      <c r="G601" s="76"/>
    </row>
    <row r="602" spans="1:7" ht="15">
      <c r="A602" s="76"/>
      <c r="B602" s="126"/>
      <c r="C602" s="76"/>
      <c r="D602" s="76"/>
      <c r="E602" s="76"/>
      <c r="F602" s="76"/>
      <c r="G602" s="76"/>
    </row>
    <row r="603" spans="1:7" ht="15">
      <c r="A603" s="76"/>
      <c r="B603" s="126"/>
      <c r="C603" s="76"/>
      <c r="D603" s="76"/>
      <c r="E603" s="76"/>
      <c r="F603" s="76"/>
      <c r="G603" s="76"/>
    </row>
    <row r="604" spans="1:7" ht="15">
      <c r="A604" s="76"/>
      <c r="B604" s="126"/>
      <c r="C604" s="76"/>
      <c r="D604" s="76"/>
      <c r="E604" s="76"/>
      <c r="F604" s="76"/>
      <c r="G604" s="76"/>
    </row>
    <row r="605" spans="1:7" ht="15">
      <c r="A605" s="76"/>
      <c r="B605" s="126"/>
      <c r="C605" s="76"/>
      <c r="D605" s="76"/>
      <c r="E605" s="76"/>
      <c r="F605" s="76"/>
      <c r="G605" s="76"/>
    </row>
    <row r="606" spans="1:7" ht="15">
      <c r="A606" s="76"/>
      <c r="B606" s="126"/>
      <c r="C606" s="76"/>
      <c r="D606" s="76"/>
      <c r="E606" s="76"/>
      <c r="F606" s="76"/>
      <c r="G606" s="76"/>
    </row>
    <row r="607" spans="1:7" ht="15">
      <c r="A607" s="76"/>
      <c r="B607" s="126"/>
      <c r="C607" s="76"/>
      <c r="D607" s="76"/>
      <c r="E607" s="76"/>
      <c r="F607" s="76"/>
      <c r="G607" s="76"/>
    </row>
    <row r="608" spans="1:7" ht="15">
      <c r="A608" s="76"/>
      <c r="B608" s="126"/>
      <c r="C608" s="76"/>
      <c r="D608" s="76"/>
      <c r="E608" s="76"/>
      <c r="F608" s="76"/>
      <c r="G608" s="76"/>
    </row>
    <row r="609" spans="1:7" ht="15">
      <c r="A609" s="76"/>
      <c r="B609" s="126"/>
      <c r="C609" s="76"/>
      <c r="D609" s="76"/>
      <c r="E609" s="76"/>
      <c r="F609" s="76"/>
      <c r="G609" s="76"/>
    </row>
    <row r="610" spans="1:7" ht="15">
      <c r="A610" s="76"/>
      <c r="B610" s="126"/>
      <c r="C610" s="76"/>
      <c r="D610" s="76"/>
      <c r="E610" s="76"/>
      <c r="F610" s="76"/>
      <c r="G610" s="76"/>
    </row>
    <row r="611" spans="1:7" ht="15">
      <c r="A611" s="76"/>
      <c r="B611" s="126"/>
      <c r="C611" s="76"/>
      <c r="D611" s="76"/>
      <c r="E611" s="76"/>
      <c r="F611" s="76"/>
      <c r="G611" s="76"/>
    </row>
    <row r="612" spans="1:7" ht="15">
      <c r="A612" s="76"/>
      <c r="B612" s="126"/>
      <c r="C612" s="76"/>
      <c r="D612" s="76"/>
      <c r="E612" s="76"/>
      <c r="F612" s="76"/>
      <c r="G612" s="76"/>
    </row>
    <row r="613" spans="1:7" ht="15">
      <c r="A613" s="76"/>
      <c r="B613" s="126"/>
      <c r="C613" s="76"/>
      <c r="D613" s="76"/>
      <c r="E613" s="76"/>
      <c r="F613" s="76"/>
      <c r="G613" s="76"/>
    </row>
    <row r="614" spans="1:7" ht="15">
      <c r="A614" s="76"/>
      <c r="B614" s="126"/>
      <c r="C614" s="76"/>
      <c r="D614" s="76"/>
      <c r="E614" s="76"/>
      <c r="F614" s="76"/>
      <c r="G614" s="76"/>
    </row>
    <row r="615" spans="1:7" ht="15">
      <c r="A615" s="76"/>
      <c r="B615" s="126"/>
      <c r="C615" s="76"/>
      <c r="D615" s="76"/>
      <c r="E615" s="76"/>
      <c r="F615" s="76"/>
      <c r="G615" s="76"/>
    </row>
    <row r="616" spans="1:7" ht="15">
      <c r="A616" s="76"/>
      <c r="B616" s="126"/>
      <c r="C616" s="76"/>
      <c r="D616" s="76"/>
      <c r="E616" s="76"/>
      <c r="F616" s="76"/>
      <c r="G616" s="76"/>
    </row>
    <row r="617" spans="1:7" ht="15">
      <c r="A617" s="76"/>
      <c r="B617" s="126"/>
      <c r="C617" s="76"/>
      <c r="D617" s="76"/>
      <c r="E617" s="76"/>
      <c r="F617" s="76"/>
      <c r="G617" s="76"/>
    </row>
    <row r="618" spans="1:7" ht="15">
      <c r="A618" s="76"/>
      <c r="B618" s="126"/>
      <c r="C618" s="76"/>
      <c r="D618" s="76"/>
      <c r="E618" s="76"/>
      <c r="F618" s="76"/>
      <c r="G618" s="76"/>
    </row>
    <row r="619" spans="1:7" ht="15">
      <c r="A619" s="76"/>
      <c r="B619" s="126"/>
      <c r="C619" s="76"/>
      <c r="D619" s="76"/>
      <c r="E619" s="76"/>
      <c r="F619" s="76"/>
      <c r="G619" s="76"/>
    </row>
    <row r="620" spans="1:7" ht="15">
      <c r="A620" s="76"/>
      <c r="B620" s="126"/>
      <c r="C620" s="76"/>
      <c r="D620" s="76"/>
      <c r="E620" s="76"/>
      <c r="F620" s="76"/>
      <c r="G620" s="76"/>
    </row>
    <row r="621" spans="1:7" ht="15">
      <c r="A621" s="76"/>
      <c r="B621" s="126"/>
      <c r="C621" s="76"/>
      <c r="D621" s="76"/>
      <c r="E621" s="76"/>
      <c r="F621" s="76"/>
      <c r="G621" s="76"/>
    </row>
    <row r="622" spans="1:7" ht="15">
      <c r="A622" s="76"/>
      <c r="B622" s="126"/>
      <c r="C622" s="76"/>
      <c r="D622" s="76"/>
      <c r="E622" s="76"/>
      <c r="F622" s="76"/>
      <c r="G622" s="76"/>
    </row>
    <row r="623" spans="1:7" ht="15">
      <c r="A623" s="76"/>
      <c r="B623" s="126"/>
      <c r="C623" s="76"/>
      <c r="D623" s="76"/>
      <c r="E623" s="76"/>
      <c r="F623" s="76"/>
      <c r="G623" s="76"/>
    </row>
    <row r="624" spans="1:7" ht="15">
      <c r="A624" s="76"/>
      <c r="B624" s="126"/>
      <c r="C624" s="76"/>
      <c r="D624" s="76"/>
      <c r="E624" s="76"/>
      <c r="F624" s="76"/>
      <c r="G624" s="76"/>
    </row>
    <row r="625" spans="1:7" ht="15">
      <c r="A625" s="76"/>
      <c r="B625" s="126"/>
      <c r="C625" s="76"/>
      <c r="D625" s="76"/>
      <c r="E625" s="76"/>
      <c r="F625" s="76"/>
      <c r="G625" s="76"/>
    </row>
    <row r="626" spans="1:7" ht="15">
      <c r="A626" s="76"/>
      <c r="B626" s="126"/>
      <c r="C626" s="76"/>
      <c r="D626" s="76"/>
      <c r="E626" s="76"/>
      <c r="F626" s="76"/>
      <c r="G626" s="76"/>
    </row>
    <row r="627" spans="1:7" ht="15">
      <c r="A627" s="76"/>
      <c r="B627" s="126"/>
      <c r="C627" s="76"/>
      <c r="D627" s="76"/>
      <c r="E627" s="76"/>
      <c r="F627" s="76"/>
      <c r="G627" s="76"/>
    </row>
    <row r="628" spans="1:7" ht="15">
      <c r="A628" s="76"/>
      <c r="B628" s="126"/>
      <c r="C628" s="76"/>
      <c r="D628" s="76"/>
      <c r="E628" s="76"/>
      <c r="F628" s="76"/>
      <c r="G628" s="76"/>
    </row>
    <row r="629" spans="1:7" ht="15">
      <c r="A629" s="76"/>
      <c r="B629" s="126"/>
      <c r="C629" s="76"/>
      <c r="D629" s="76"/>
      <c r="E629" s="76"/>
      <c r="F629" s="76"/>
      <c r="G629" s="76"/>
    </row>
    <row r="630" spans="1:7" ht="15">
      <c r="A630" s="76"/>
      <c r="B630" s="126"/>
      <c r="C630" s="76"/>
      <c r="D630" s="76"/>
      <c r="E630" s="76"/>
      <c r="F630" s="76"/>
      <c r="G630" s="76"/>
    </row>
    <row r="631" spans="1:7" ht="15">
      <c r="A631" s="76"/>
      <c r="B631" s="126"/>
      <c r="C631" s="76"/>
      <c r="D631" s="76"/>
      <c r="E631" s="76"/>
      <c r="F631" s="76"/>
      <c r="G631" s="76"/>
    </row>
    <row r="632" spans="1:7" ht="15">
      <c r="A632" s="76"/>
      <c r="B632" s="126"/>
      <c r="C632" s="76"/>
      <c r="D632" s="76"/>
      <c r="E632" s="76"/>
      <c r="F632" s="76"/>
      <c r="G632" s="76"/>
    </row>
    <row r="633" spans="1:7" ht="15">
      <c r="A633" s="76"/>
      <c r="B633" s="126"/>
      <c r="C633" s="76"/>
      <c r="D633" s="76"/>
      <c r="E633" s="76"/>
      <c r="F633" s="76"/>
      <c r="G633" s="76"/>
    </row>
    <row r="634" spans="1:7" ht="15">
      <c r="A634" s="76"/>
      <c r="B634" s="126"/>
      <c r="C634" s="76"/>
      <c r="D634" s="76"/>
      <c r="E634" s="76"/>
      <c r="F634" s="76"/>
      <c r="G634" s="76"/>
    </row>
    <row r="635" spans="1:7" ht="15">
      <c r="A635" s="76"/>
      <c r="B635" s="126"/>
      <c r="C635" s="76"/>
      <c r="D635" s="76"/>
      <c r="E635" s="76"/>
      <c r="F635" s="76"/>
      <c r="G635" s="76"/>
    </row>
    <row r="636" spans="1:7" ht="15">
      <c r="A636" s="76"/>
      <c r="B636" s="126"/>
      <c r="C636" s="76"/>
      <c r="D636" s="76"/>
      <c r="E636" s="76"/>
      <c r="F636" s="76"/>
      <c r="G636" s="76"/>
    </row>
    <row r="637" spans="1:7" ht="15">
      <c r="A637" s="76"/>
      <c r="B637" s="126"/>
      <c r="C637" s="76"/>
      <c r="D637" s="76"/>
      <c r="E637" s="76"/>
      <c r="F637" s="76"/>
      <c r="G637" s="76"/>
    </row>
    <row r="638" spans="1:7" ht="15">
      <c r="A638" s="76"/>
      <c r="B638" s="126"/>
      <c r="C638" s="76"/>
      <c r="D638" s="76"/>
      <c r="E638" s="76"/>
      <c r="F638" s="76"/>
      <c r="G638" s="76"/>
    </row>
    <row r="639" spans="1:7" ht="15">
      <c r="A639" s="76"/>
      <c r="B639" s="126"/>
      <c r="C639" s="76"/>
      <c r="D639" s="76"/>
      <c r="E639" s="76"/>
      <c r="F639" s="76"/>
      <c r="G639" s="76"/>
    </row>
    <row r="640" spans="1:7" ht="15">
      <c r="A640" s="76"/>
      <c r="B640" s="126"/>
      <c r="C640" s="76"/>
      <c r="D640" s="76"/>
      <c r="E640" s="76"/>
      <c r="F640" s="76"/>
      <c r="G640" s="76"/>
    </row>
    <row r="641" spans="1:7" ht="15">
      <c r="A641" s="76"/>
      <c r="B641" s="126"/>
      <c r="C641" s="76"/>
      <c r="D641" s="76"/>
      <c r="E641" s="76"/>
      <c r="F641" s="76"/>
      <c r="G641" s="76"/>
    </row>
    <row r="642" spans="1:7" ht="15">
      <c r="A642" s="76"/>
      <c r="B642" s="126"/>
      <c r="C642" s="76"/>
      <c r="D642" s="76"/>
      <c r="E642" s="76"/>
      <c r="F642" s="76"/>
      <c r="G642" s="76"/>
    </row>
    <row r="643" spans="1:7" ht="15">
      <c r="A643" s="76"/>
      <c r="B643" s="126"/>
      <c r="C643" s="76"/>
      <c r="D643" s="76"/>
      <c r="E643" s="76"/>
      <c r="F643" s="76"/>
      <c r="G643" s="76"/>
    </row>
    <row r="644" spans="1:7" ht="15">
      <c r="A644" s="76"/>
      <c r="B644" s="126"/>
      <c r="C644" s="76"/>
      <c r="D644" s="76"/>
      <c r="E644" s="76"/>
      <c r="F644" s="76"/>
      <c r="G644" s="76"/>
    </row>
    <row r="645" spans="1:7" ht="15">
      <c r="A645" s="76"/>
      <c r="B645" s="126"/>
      <c r="C645" s="76"/>
      <c r="D645" s="76"/>
      <c r="E645" s="76"/>
      <c r="F645" s="76"/>
      <c r="G645" s="76"/>
    </row>
    <row r="646" spans="1:7" ht="15">
      <c r="A646" s="76"/>
      <c r="B646" s="126"/>
      <c r="C646" s="76"/>
      <c r="D646" s="76"/>
      <c r="E646" s="76"/>
      <c r="F646" s="76"/>
      <c r="G646" s="76"/>
    </row>
    <row r="647" spans="1:7" ht="15">
      <c r="A647" s="76"/>
      <c r="B647" s="126"/>
      <c r="C647" s="76"/>
      <c r="D647" s="76"/>
      <c r="E647" s="76"/>
      <c r="F647" s="76"/>
      <c r="G647" s="76"/>
    </row>
    <row r="648" spans="1:7" ht="15">
      <c r="A648" s="76"/>
      <c r="B648" s="126"/>
      <c r="C648" s="76"/>
      <c r="D648" s="76"/>
      <c r="E648" s="76"/>
      <c r="F648" s="76"/>
      <c r="G648" s="76"/>
    </row>
    <row r="649" spans="1:7" ht="15">
      <c r="A649" s="76"/>
      <c r="B649" s="126"/>
      <c r="C649" s="76"/>
      <c r="D649" s="76"/>
      <c r="E649" s="76"/>
      <c r="F649" s="76"/>
      <c r="G649" s="76"/>
    </row>
    <row r="650" spans="1:7" ht="15">
      <c r="A650" s="76"/>
      <c r="B650" s="126"/>
      <c r="C650" s="76"/>
      <c r="D650" s="76"/>
      <c r="E650" s="76"/>
      <c r="F650" s="76"/>
      <c r="G650" s="76"/>
    </row>
    <row r="651" spans="1:7" ht="15">
      <c r="A651" s="76"/>
      <c r="B651" s="126"/>
      <c r="C651" s="76"/>
      <c r="D651" s="76"/>
      <c r="E651" s="76"/>
      <c r="F651" s="76"/>
      <c r="G651" s="76"/>
    </row>
    <row r="652" spans="1:7" ht="15">
      <c r="A652" s="76"/>
      <c r="B652" s="126"/>
      <c r="C652" s="76"/>
      <c r="D652" s="76"/>
      <c r="E652" s="76"/>
      <c r="F652" s="76"/>
      <c r="G652" s="76"/>
    </row>
    <row r="653" spans="1:7" ht="15">
      <c r="A653" s="76"/>
      <c r="B653" s="126"/>
      <c r="C653" s="76"/>
      <c r="D653" s="76"/>
      <c r="E653" s="76"/>
      <c r="F653" s="76"/>
      <c r="G653" s="76"/>
    </row>
    <row r="654" spans="1:7" ht="15">
      <c r="A654" s="76"/>
      <c r="B654" s="126"/>
      <c r="C654" s="76"/>
      <c r="D654" s="76"/>
      <c r="E654" s="76"/>
      <c r="F654" s="76"/>
      <c r="G654" s="76"/>
    </row>
    <row r="655" spans="1:7" ht="15">
      <c r="A655" s="76"/>
      <c r="B655" s="126"/>
      <c r="C655" s="76"/>
      <c r="D655" s="76"/>
      <c r="E655" s="76"/>
      <c r="F655" s="76"/>
      <c r="G655" s="76"/>
    </row>
    <row r="656" spans="1:7" ht="15">
      <c r="A656" s="76"/>
      <c r="B656" s="126"/>
      <c r="C656" s="76"/>
      <c r="D656" s="76"/>
      <c r="E656" s="76"/>
      <c r="F656" s="76"/>
      <c r="G656" s="76"/>
    </row>
    <row r="657" spans="1:7" ht="15">
      <c r="A657" s="76"/>
      <c r="B657" s="126"/>
      <c r="C657" s="76"/>
      <c r="D657" s="76"/>
      <c r="E657" s="76"/>
      <c r="F657" s="76"/>
      <c r="G657" s="76"/>
    </row>
    <row r="658" spans="1:7" ht="15">
      <c r="A658" s="76"/>
      <c r="B658" s="126"/>
      <c r="C658" s="76"/>
      <c r="D658" s="76"/>
      <c r="E658" s="76"/>
      <c r="F658" s="76"/>
      <c r="G658" s="76"/>
    </row>
    <row r="659" spans="1:7" ht="15">
      <c r="A659" s="76"/>
      <c r="B659" s="126"/>
      <c r="C659" s="76"/>
      <c r="D659" s="76"/>
      <c r="E659" s="76"/>
      <c r="F659" s="76"/>
      <c r="G659" s="76"/>
    </row>
    <row r="660" spans="1:7" ht="15">
      <c r="A660" s="76"/>
      <c r="B660" s="126"/>
      <c r="C660" s="76"/>
      <c r="D660" s="76"/>
      <c r="E660" s="76"/>
      <c r="F660" s="76"/>
      <c r="G660" s="76"/>
    </row>
    <row r="661" spans="1:7" ht="15">
      <c r="A661" s="76"/>
      <c r="B661" s="126"/>
      <c r="C661" s="76"/>
      <c r="D661" s="76"/>
      <c r="E661" s="76"/>
      <c r="F661" s="76"/>
      <c r="G661" s="76"/>
    </row>
    <row r="662" spans="1:7" ht="15">
      <c r="A662" s="76"/>
      <c r="B662" s="126"/>
      <c r="C662" s="76"/>
      <c r="D662" s="76"/>
      <c r="E662" s="76"/>
      <c r="F662" s="76"/>
      <c r="G662" s="76"/>
    </row>
    <row r="663" spans="1:7" ht="15">
      <c r="A663" s="76"/>
      <c r="B663" s="126"/>
      <c r="C663" s="76"/>
      <c r="D663" s="76"/>
      <c r="E663" s="76"/>
      <c r="F663" s="76"/>
      <c r="G663" s="76"/>
    </row>
    <row r="664" spans="1:7" ht="15">
      <c r="A664" s="76"/>
      <c r="B664" s="126"/>
      <c r="C664" s="76"/>
      <c r="D664" s="76"/>
      <c r="E664" s="76"/>
      <c r="F664" s="76"/>
      <c r="G664" s="76"/>
    </row>
    <row r="665" spans="1:7" ht="15">
      <c r="A665" s="76"/>
      <c r="B665" s="126"/>
      <c r="C665" s="76"/>
      <c r="D665" s="76"/>
      <c r="E665" s="76"/>
      <c r="F665" s="76"/>
      <c r="G665" s="76"/>
    </row>
    <row r="666" spans="1:7" ht="15">
      <c r="A666" s="76"/>
      <c r="B666" s="126"/>
      <c r="C666" s="76"/>
      <c r="D666" s="76"/>
      <c r="E666" s="76"/>
      <c r="F666" s="76"/>
      <c r="G666" s="76"/>
    </row>
    <row r="667" spans="1:7" ht="15">
      <c r="A667" s="76"/>
      <c r="B667" s="126"/>
      <c r="C667" s="76"/>
      <c r="D667" s="76"/>
      <c r="E667" s="76"/>
      <c r="F667" s="76"/>
      <c r="G667" s="76"/>
    </row>
    <row r="668" spans="1:7" ht="15">
      <c r="A668" s="76"/>
      <c r="B668" s="126"/>
      <c r="C668" s="76"/>
      <c r="D668" s="76"/>
      <c r="E668" s="76"/>
      <c r="F668" s="76"/>
      <c r="G668" s="76"/>
    </row>
    <row r="669" spans="1:7" ht="15">
      <c r="A669" s="76"/>
      <c r="B669" s="126"/>
      <c r="C669" s="76"/>
      <c r="D669" s="76"/>
      <c r="E669" s="76"/>
      <c r="F669" s="76"/>
      <c r="G669" s="76"/>
    </row>
    <row r="670" spans="1:7" ht="15">
      <c r="A670" s="76"/>
      <c r="B670" s="126"/>
      <c r="C670" s="76"/>
      <c r="D670" s="76"/>
      <c r="E670" s="76"/>
      <c r="F670" s="76"/>
      <c r="G670" s="76"/>
    </row>
    <row r="671" spans="1:7" ht="15">
      <c r="A671" s="76"/>
      <c r="B671" s="126"/>
      <c r="C671" s="76"/>
      <c r="D671" s="76"/>
      <c r="E671" s="76"/>
      <c r="F671" s="76"/>
      <c r="G671" s="76"/>
    </row>
    <row r="672" spans="1:7" ht="15">
      <c r="A672" s="76"/>
      <c r="B672" s="126"/>
      <c r="C672" s="76"/>
      <c r="D672" s="76"/>
      <c r="E672" s="76"/>
      <c r="F672" s="76"/>
      <c r="G672" s="76"/>
    </row>
    <row r="673" spans="1:7" ht="15">
      <c r="A673" s="76"/>
      <c r="B673" s="126"/>
      <c r="C673" s="76"/>
      <c r="D673" s="76"/>
      <c r="E673" s="76"/>
      <c r="F673" s="76"/>
      <c r="G673" s="76"/>
    </row>
    <row r="674" spans="1:7" ht="15">
      <c r="A674" s="76"/>
      <c r="B674" s="126"/>
      <c r="C674" s="76"/>
      <c r="D674" s="76"/>
      <c r="E674" s="76"/>
      <c r="F674" s="76"/>
      <c r="G674" s="76"/>
    </row>
    <row r="675" spans="1:7" ht="15">
      <c r="A675" s="76"/>
      <c r="B675" s="126"/>
      <c r="C675" s="76"/>
      <c r="D675" s="76"/>
      <c r="E675" s="76"/>
      <c r="F675" s="76"/>
      <c r="G675" s="76"/>
    </row>
    <row r="676" spans="1:7" ht="15">
      <c r="A676" s="76"/>
      <c r="B676" s="126"/>
      <c r="C676" s="76"/>
      <c r="D676" s="76"/>
      <c r="E676" s="76"/>
      <c r="F676" s="76"/>
      <c r="G676" s="76"/>
    </row>
    <row r="677" spans="1:7" ht="15">
      <c r="A677" s="76"/>
      <c r="B677" s="126"/>
      <c r="C677" s="76"/>
      <c r="D677" s="76"/>
      <c r="E677" s="76"/>
      <c r="F677" s="76"/>
      <c r="G677" s="76"/>
    </row>
    <row r="678" spans="1:7" ht="15">
      <c r="A678" s="76"/>
      <c r="B678" s="126"/>
      <c r="C678" s="76"/>
      <c r="D678" s="76"/>
      <c r="E678" s="76"/>
      <c r="F678" s="76"/>
      <c r="G678" s="76"/>
    </row>
    <row r="679" spans="1:7" ht="15">
      <c r="A679" s="76"/>
      <c r="B679" s="126"/>
      <c r="C679" s="76"/>
      <c r="D679" s="76"/>
      <c r="E679" s="76"/>
      <c r="F679" s="76"/>
      <c r="G679" s="76"/>
    </row>
    <row r="680" spans="1:7" ht="15">
      <c r="A680" s="76"/>
      <c r="B680" s="126"/>
      <c r="C680" s="76"/>
      <c r="D680" s="76"/>
      <c r="E680" s="76"/>
      <c r="F680" s="76"/>
      <c r="G680" s="76"/>
    </row>
    <row r="681" spans="1:7" ht="15">
      <c r="A681" s="76"/>
      <c r="B681" s="126"/>
      <c r="C681" s="76"/>
      <c r="D681" s="76"/>
      <c r="E681" s="76"/>
      <c r="F681" s="76"/>
      <c r="G681" s="76"/>
    </row>
    <row r="682" spans="1:7" ht="15">
      <c r="A682" s="76"/>
      <c r="B682" s="126"/>
      <c r="C682" s="76"/>
      <c r="D682" s="76"/>
      <c r="E682" s="76"/>
      <c r="F682" s="76"/>
      <c r="G682" s="76"/>
    </row>
    <row r="683" spans="1:7" ht="15">
      <c r="A683" s="76"/>
      <c r="B683" s="126"/>
      <c r="C683" s="76"/>
      <c r="D683" s="76"/>
      <c r="E683" s="76"/>
      <c r="F683" s="76"/>
      <c r="G683" s="76"/>
    </row>
    <row r="684" spans="1:7" ht="15">
      <c r="A684" s="76"/>
      <c r="B684" s="126"/>
      <c r="C684" s="76"/>
      <c r="D684" s="76"/>
      <c r="E684" s="76"/>
      <c r="F684" s="76"/>
      <c r="G684" s="76"/>
    </row>
    <row r="685" spans="1:7" ht="15">
      <c r="A685" s="76"/>
      <c r="B685" s="126"/>
      <c r="C685" s="76"/>
      <c r="D685" s="76"/>
      <c r="E685" s="76"/>
      <c r="F685" s="76"/>
      <c r="G685" s="76"/>
    </row>
    <row r="686" spans="1:7" ht="15">
      <c r="A686" s="76"/>
      <c r="B686" s="126"/>
      <c r="C686" s="76"/>
      <c r="D686" s="76"/>
      <c r="E686" s="76"/>
      <c r="F686" s="76"/>
      <c r="G686" s="76"/>
    </row>
    <row r="687" spans="1:7" ht="15">
      <c r="A687" s="76"/>
      <c r="B687" s="126"/>
      <c r="C687" s="76"/>
      <c r="D687" s="76"/>
      <c r="E687" s="76"/>
      <c r="F687" s="76"/>
      <c r="G687" s="76"/>
    </row>
    <row r="688" spans="1:7" ht="15">
      <c r="A688" s="76"/>
      <c r="B688" s="126"/>
      <c r="C688" s="76"/>
      <c r="D688" s="76"/>
      <c r="E688" s="76"/>
      <c r="F688" s="76"/>
      <c r="G688" s="76"/>
    </row>
    <row r="689" spans="1:7" ht="15">
      <c r="A689" s="76"/>
      <c r="B689" s="126"/>
      <c r="C689" s="76"/>
      <c r="D689" s="76"/>
      <c r="E689" s="76"/>
      <c r="F689" s="76"/>
      <c r="G689" s="76"/>
    </row>
    <row r="690" spans="1:7" ht="15">
      <c r="A690" s="76"/>
      <c r="B690" s="126"/>
      <c r="C690" s="76"/>
      <c r="D690" s="76"/>
      <c r="E690" s="76"/>
      <c r="F690" s="76"/>
      <c r="G690" s="76"/>
    </row>
    <row r="691" spans="1:7" ht="15">
      <c r="A691" s="76"/>
      <c r="B691" s="126"/>
      <c r="C691" s="76"/>
      <c r="D691" s="76"/>
      <c r="E691" s="76"/>
      <c r="F691" s="76"/>
      <c r="G691" s="76"/>
    </row>
    <row r="692" spans="1:7" ht="15">
      <c r="A692" s="76"/>
      <c r="B692" s="126"/>
      <c r="C692" s="76"/>
      <c r="D692" s="76"/>
      <c r="E692" s="76"/>
      <c r="F692" s="76"/>
      <c r="G692" s="76"/>
    </row>
    <row r="693" spans="1:7" ht="15">
      <c r="A693" s="76"/>
      <c r="B693" s="126"/>
      <c r="C693" s="76"/>
      <c r="D693" s="76"/>
      <c r="E693" s="76"/>
      <c r="F693" s="76"/>
      <c r="G693" s="76"/>
    </row>
    <row r="694" spans="1:7" ht="15">
      <c r="A694" s="76"/>
      <c r="B694" s="126"/>
      <c r="C694" s="76"/>
      <c r="D694" s="76"/>
      <c r="E694" s="76"/>
      <c r="F694" s="76"/>
      <c r="G694" s="76"/>
    </row>
    <row r="695" spans="1:7" ht="15">
      <c r="A695" s="76"/>
      <c r="B695" s="126"/>
      <c r="C695" s="76"/>
      <c r="D695" s="76"/>
      <c r="E695" s="76"/>
      <c r="F695" s="76"/>
      <c r="G695" s="76"/>
    </row>
    <row r="696" spans="1:7" ht="15">
      <c r="A696" s="76"/>
      <c r="B696" s="126"/>
      <c r="C696" s="76"/>
      <c r="D696" s="76"/>
      <c r="E696" s="76"/>
      <c r="F696" s="76"/>
      <c r="G696" s="76"/>
    </row>
    <row r="697" spans="1:7" ht="15">
      <c r="A697" s="76"/>
      <c r="B697" s="126"/>
      <c r="C697" s="76"/>
      <c r="D697" s="76"/>
      <c r="E697" s="76"/>
      <c r="F697" s="76"/>
      <c r="G697" s="76"/>
    </row>
    <row r="698" spans="1:7" ht="15">
      <c r="A698" s="76"/>
      <c r="B698" s="126"/>
      <c r="C698" s="76"/>
      <c r="D698" s="76"/>
      <c r="E698" s="76"/>
      <c r="F698" s="76"/>
      <c r="G698" s="76"/>
    </row>
    <row r="699" spans="1:7" ht="15">
      <c r="A699" s="76"/>
      <c r="B699" s="126"/>
      <c r="C699" s="76"/>
      <c r="D699" s="76"/>
      <c r="E699" s="76"/>
      <c r="F699" s="76"/>
      <c r="G699" s="76"/>
    </row>
    <row r="700" spans="1:7" ht="15">
      <c r="A700" s="76"/>
      <c r="B700" s="126"/>
      <c r="C700" s="76"/>
      <c r="D700" s="76"/>
      <c r="E700" s="76"/>
      <c r="F700" s="76"/>
      <c r="G700" s="76"/>
    </row>
    <row r="701" spans="1:7" ht="15">
      <c r="A701" s="76"/>
      <c r="B701" s="126"/>
      <c r="C701" s="76"/>
      <c r="D701" s="76"/>
      <c r="E701" s="76"/>
      <c r="F701" s="76"/>
      <c r="G701" s="76"/>
    </row>
    <row r="702" spans="1:7" ht="15">
      <c r="A702" s="76"/>
      <c r="B702" s="126"/>
      <c r="C702" s="76"/>
      <c r="D702" s="76"/>
      <c r="E702" s="76"/>
      <c r="F702" s="76"/>
      <c r="G702" s="76"/>
    </row>
    <row r="703" spans="1:7" ht="15">
      <c r="A703" s="76"/>
      <c r="B703" s="126"/>
      <c r="C703" s="76"/>
      <c r="D703" s="76"/>
      <c r="E703" s="76"/>
      <c r="F703" s="76"/>
      <c r="G703" s="76"/>
    </row>
    <row r="704" spans="1:7" ht="15">
      <c r="A704" s="76"/>
      <c r="B704" s="126"/>
      <c r="C704" s="76"/>
      <c r="D704" s="76"/>
      <c r="E704" s="76"/>
      <c r="F704" s="76"/>
      <c r="G704" s="76"/>
    </row>
    <row r="705" spans="1:7" ht="15">
      <c r="A705" s="76"/>
      <c r="B705" s="126"/>
      <c r="C705" s="76"/>
      <c r="D705" s="76"/>
      <c r="E705" s="76"/>
      <c r="F705" s="76"/>
      <c r="G705" s="76"/>
    </row>
    <row r="706" spans="1:7" ht="15">
      <c r="A706" s="76"/>
      <c r="B706" s="126"/>
      <c r="C706" s="76"/>
      <c r="D706" s="76"/>
      <c r="E706" s="76"/>
      <c r="F706" s="76"/>
      <c r="G706" s="76"/>
    </row>
    <row r="707" spans="1:7" ht="15">
      <c r="A707" s="76"/>
      <c r="B707" s="126"/>
      <c r="C707" s="76"/>
      <c r="D707" s="76"/>
      <c r="E707" s="76"/>
      <c r="F707" s="76"/>
      <c r="G707" s="76"/>
    </row>
    <row r="708" spans="1:7" ht="15">
      <c r="A708" s="76"/>
      <c r="B708" s="126"/>
      <c r="C708" s="76"/>
      <c r="D708" s="76"/>
      <c r="E708" s="76"/>
      <c r="F708" s="76"/>
      <c r="G708" s="76"/>
    </row>
    <row r="709" spans="1:7" ht="15">
      <c r="A709" s="76"/>
      <c r="B709" s="126"/>
      <c r="C709" s="76"/>
      <c r="D709" s="76"/>
      <c r="E709" s="76"/>
      <c r="F709" s="76"/>
      <c r="G709" s="76"/>
    </row>
    <row r="710" spans="1:7" ht="15">
      <c r="A710" s="76"/>
      <c r="B710" s="126"/>
      <c r="C710" s="76"/>
      <c r="D710" s="76"/>
      <c r="E710" s="76"/>
      <c r="F710" s="76"/>
      <c r="G710" s="76"/>
    </row>
    <row r="711" spans="1:7" ht="15">
      <c r="A711" s="76"/>
      <c r="B711" s="126"/>
      <c r="C711" s="76"/>
      <c r="D711" s="76"/>
      <c r="E711" s="76"/>
      <c r="F711" s="76"/>
      <c r="G711" s="76"/>
    </row>
    <row r="712" spans="1:7" ht="15">
      <c r="A712" s="76"/>
      <c r="B712" s="126"/>
      <c r="C712" s="76"/>
      <c r="D712" s="76"/>
      <c r="E712" s="76"/>
      <c r="F712" s="76"/>
      <c r="G712" s="76"/>
    </row>
    <row r="713" spans="1:7" ht="15">
      <c r="A713" s="76"/>
      <c r="B713" s="126"/>
      <c r="C713" s="76"/>
      <c r="D713" s="76"/>
      <c r="E713" s="76"/>
      <c r="F713" s="76"/>
      <c r="G713" s="76"/>
    </row>
    <row r="714" spans="1:7" ht="15">
      <c r="A714" s="76"/>
      <c r="B714" s="126"/>
      <c r="C714" s="76"/>
      <c r="D714" s="76"/>
      <c r="E714" s="76"/>
      <c r="F714" s="76"/>
      <c r="G714" s="76"/>
    </row>
    <row r="715" spans="1:7" ht="15">
      <c r="A715" s="76"/>
      <c r="B715" s="126"/>
      <c r="C715" s="76"/>
      <c r="D715" s="76"/>
      <c r="E715" s="76"/>
      <c r="F715" s="76"/>
      <c r="G715" s="76"/>
    </row>
    <row r="716" spans="1:7" ht="15">
      <c r="A716" s="76"/>
      <c r="B716" s="126"/>
      <c r="C716" s="76"/>
      <c r="D716" s="76"/>
      <c r="E716" s="76"/>
      <c r="F716" s="76"/>
      <c r="G716" s="76"/>
    </row>
    <row r="717" spans="1:7" ht="15">
      <c r="A717" s="76"/>
      <c r="B717" s="126"/>
      <c r="C717" s="76"/>
      <c r="D717" s="76"/>
      <c r="E717" s="76"/>
      <c r="F717" s="76"/>
      <c r="G717" s="76"/>
    </row>
    <row r="718" spans="1:7" ht="15">
      <c r="A718" s="76"/>
      <c r="B718" s="126"/>
      <c r="C718" s="76"/>
      <c r="D718" s="76"/>
      <c r="E718" s="76"/>
      <c r="F718" s="76"/>
      <c r="G718" s="76"/>
    </row>
    <row r="719" spans="1:7" ht="15">
      <c r="A719" s="76"/>
      <c r="B719" s="126"/>
      <c r="C719" s="76"/>
      <c r="D719" s="76"/>
      <c r="E719" s="76"/>
      <c r="F719" s="76"/>
      <c r="G719" s="76"/>
    </row>
    <row r="720" spans="1:7" ht="15">
      <c r="A720" s="76"/>
      <c r="B720" s="126"/>
      <c r="C720" s="76"/>
      <c r="D720" s="76"/>
      <c r="E720" s="76"/>
      <c r="F720" s="76"/>
      <c r="G720" s="76"/>
    </row>
    <row r="721" spans="1:7" ht="15">
      <c r="A721" s="76"/>
      <c r="B721" s="126"/>
      <c r="C721" s="76"/>
      <c r="D721" s="76"/>
      <c r="E721" s="76"/>
      <c r="F721" s="76"/>
      <c r="G721" s="76"/>
    </row>
    <row r="722" spans="1:7" ht="15">
      <c r="A722" s="76"/>
      <c r="B722" s="126"/>
      <c r="C722" s="76"/>
      <c r="D722" s="76"/>
      <c r="E722" s="76"/>
      <c r="F722" s="76"/>
      <c r="G722" s="76"/>
    </row>
    <row r="723" spans="1:7" ht="15">
      <c r="A723" s="76"/>
      <c r="B723" s="126"/>
      <c r="C723" s="76"/>
      <c r="D723" s="76"/>
      <c r="E723" s="76"/>
      <c r="F723" s="76"/>
      <c r="G723" s="76"/>
    </row>
    <row r="724" spans="1:7" ht="15">
      <c r="A724" s="76"/>
      <c r="B724" s="126"/>
      <c r="C724" s="76"/>
      <c r="D724" s="76"/>
      <c r="E724" s="76"/>
      <c r="F724" s="76"/>
      <c r="G724" s="76"/>
    </row>
    <row r="725" spans="1:7" ht="15">
      <c r="A725" s="76"/>
      <c r="B725" s="126"/>
      <c r="C725" s="76"/>
      <c r="D725" s="76"/>
      <c r="E725" s="76"/>
      <c r="F725" s="76"/>
      <c r="G725" s="76"/>
    </row>
    <row r="726" spans="1:7" ht="15">
      <c r="A726" s="76"/>
      <c r="B726" s="126"/>
      <c r="C726" s="76"/>
      <c r="D726" s="76"/>
      <c r="E726" s="76"/>
      <c r="F726" s="76"/>
      <c r="G726" s="76"/>
    </row>
    <row r="727" spans="1:7" ht="15">
      <c r="A727" s="76"/>
      <c r="B727" s="126"/>
      <c r="C727" s="76"/>
      <c r="D727" s="76"/>
      <c r="E727" s="76"/>
      <c r="F727" s="76"/>
      <c r="G727" s="76"/>
    </row>
    <row r="728" spans="1:7" ht="15">
      <c r="A728" s="76"/>
      <c r="B728" s="126"/>
      <c r="C728" s="76"/>
      <c r="D728" s="76"/>
      <c r="E728" s="76"/>
      <c r="F728" s="76"/>
      <c r="G728" s="76"/>
    </row>
    <row r="729" spans="1:7" ht="15">
      <c r="A729" s="76"/>
      <c r="B729" s="126"/>
      <c r="C729" s="76"/>
      <c r="D729" s="76"/>
      <c r="E729" s="76"/>
      <c r="F729" s="76"/>
      <c r="G729" s="76"/>
    </row>
    <row r="730" spans="1:7" ht="15">
      <c r="A730" s="76"/>
      <c r="B730" s="126"/>
      <c r="C730" s="76"/>
      <c r="D730" s="76"/>
      <c r="E730" s="76"/>
      <c r="F730" s="76"/>
      <c r="G730" s="76"/>
    </row>
    <row r="731" spans="1:7" ht="15">
      <c r="A731" s="76"/>
      <c r="B731" s="126"/>
      <c r="C731" s="76"/>
      <c r="D731" s="76"/>
      <c r="E731" s="76"/>
      <c r="F731" s="76"/>
      <c r="G731" s="76"/>
    </row>
    <row r="732" spans="1:7" ht="15">
      <c r="A732" s="76"/>
      <c r="B732" s="126"/>
      <c r="C732" s="76"/>
      <c r="D732" s="76"/>
      <c r="E732" s="76"/>
      <c r="F732" s="76"/>
      <c r="G732" s="76"/>
    </row>
    <row r="733" spans="1:7" ht="15">
      <c r="A733" s="76"/>
      <c r="B733" s="126"/>
      <c r="C733" s="76"/>
      <c r="D733" s="76"/>
      <c r="E733" s="76"/>
      <c r="F733" s="76"/>
      <c r="G733" s="76"/>
    </row>
    <row r="734" spans="1:7" ht="15">
      <c r="A734" s="76"/>
      <c r="B734" s="126"/>
      <c r="C734" s="76"/>
      <c r="D734" s="76"/>
      <c r="E734" s="76"/>
      <c r="F734" s="76"/>
      <c r="G734" s="76"/>
    </row>
    <row r="735" spans="1:7" ht="15">
      <c r="A735" s="76"/>
      <c r="B735" s="126"/>
      <c r="C735" s="76"/>
      <c r="D735" s="76"/>
      <c r="E735" s="76"/>
      <c r="F735" s="76"/>
      <c r="G735" s="76"/>
    </row>
    <row r="736" spans="1:7" ht="15">
      <c r="A736" s="76"/>
      <c r="B736" s="126"/>
      <c r="C736" s="76"/>
      <c r="D736" s="76"/>
      <c r="E736" s="76"/>
      <c r="F736" s="76"/>
      <c r="G736" s="76"/>
    </row>
    <row r="737" spans="1:7" ht="15">
      <c r="A737" s="76"/>
      <c r="B737" s="126"/>
      <c r="C737" s="76"/>
      <c r="D737" s="76"/>
      <c r="E737" s="76"/>
      <c r="F737" s="76"/>
      <c r="G737" s="76"/>
    </row>
    <row r="738" spans="1:7" ht="15">
      <c r="A738" s="76"/>
      <c r="B738" s="126"/>
      <c r="C738" s="76"/>
      <c r="D738" s="76"/>
      <c r="E738" s="76"/>
      <c r="F738" s="76"/>
      <c r="G738" s="76"/>
    </row>
    <row r="739" spans="1:7" ht="15">
      <c r="A739" s="76"/>
      <c r="B739" s="126"/>
      <c r="C739" s="76"/>
      <c r="D739" s="76"/>
      <c r="E739" s="76"/>
      <c r="F739" s="76"/>
      <c r="G739" s="76"/>
    </row>
    <row r="740" spans="1:7" ht="15">
      <c r="A740" s="76"/>
      <c r="B740" s="126"/>
      <c r="C740" s="76"/>
      <c r="D740" s="76"/>
      <c r="E740" s="76"/>
      <c r="F740" s="76"/>
      <c r="G740" s="76"/>
    </row>
    <row r="741" spans="1:7" ht="15">
      <c r="A741" s="76"/>
      <c r="B741" s="126"/>
      <c r="C741" s="76"/>
      <c r="D741" s="76"/>
      <c r="E741" s="76"/>
      <c r="F741" s="76"/>
      <c r="G741" s="76"/>
    </row>
    <row r="742" spans="1:7" ht="15">
      <c r="A742" s="76"/>
      <c r="B742" s="126"/>
      <c r="C742" s="76"/>
      <c r="D742" s="76"/>
      <c r="E742" s="76"/>
      <c r="F742" s="76"/>
      <c r="G742" s="76"/>
    </row>
    <row r="743" spans="1:7" ht="15">
      <c r="A743" s="76"/>
      <c r="B743" s="126"/>
      <c r="C743" s="76"/>
      <c r="D743" s="76"/>
      <c r="E743" s="76"/>
      <c r="F743" s="76"/>
      <c r="G743" s="76"/>
    </row>
    <row r="744" spans="1:7" ht="15">
      <c r="A744" s="76"/>
      <c r="B744" s="126"/>
      <c r="C744" s="76"/>
      <c r="D744" s="76"/>
      <c r="E744" s="76"/>
      <c r="F744" s="76"/>
      <c r="G744" s="76"/>
    </row>
    <row r="745" spans="1:7" ht="15">
      <c r="A745" s="76"/>
      <c r="B745" s="126"/>
      <c r="C745" s="76"/>
      <c r="D745" s="76"/>
      <c r="E745" s="76"/>
      <c r="F745" s="76"/>
      <c r="G745" s="76"/>
    </row>
    <row r="746" spans="1:7" ht="15">
      <c r="A746" s="76"/>
      <c r="B746" s="126"/>
      <c r="C746" s="76"/>
      <c r="D746" s="76"/>
      <c r="E746" s="76"/>
      <c r="F746" s="76"/>
      <c r="G746" s="76"/>
    </row>
    <row r="747" spans="1:7" ht="15">
      <c r="A747" s="76"/>
      <c r="B747" s="126"/>
      <c r="C747" s="76"/>
      <c r="D747" s="76"/>
      <c r="E747" s="76"/>
      <c r="F747" s="76"/>
      <c r="G747" s="76"/>
    </row>
    <row r="748" spans="1:7" ht="15">
      <c r="A748" s="76"/>
      <c r="B748" s="126"/>
      <c r="C748" s="76"/>
      <c r="D748" s="76"/>
      <c r="E748" s="76"/>
      <c r="F748" s="76"/>
      <c r="G748" s="76"/>
    </row>
    <row r="749" spans="1:7" ht="15">
      <c r="A749" s="76"/>
      <c r="B749" s="126"/>
      <c r="C749" s="76"/>
      <c r="D749" s="76"/>
      <c r="E749" s="76"/>
      <c r="F749" s="76"/>
      <c r="G749" s="76"/>
    </row>
    <row r="750" spans="1:7" ht="15">
      <c r="A750" s="76"/>
      <c r="B750" s="126"/>
      <c r="C750" s="76"/>
      <c r="D750" s="76"/>
      <c r="E750" s="76"/>
      <c r="F750" s="76"/>
      <c r="G750" s="76"/>
    </row>
    <row r="751" spans="1:7" ht="15">
      <c r="A751" s="76"/>
      <c r="B751" s="126"/>
      <c r="C751" s="76"/>
      <c r="D751" s="76"/>
      <c r="E751" s="76"/>
      <c r="F751" s="76"/>
      <c r="G751" s="76"/>
    </row>
    <row r="752" spans="1:7" ht="15">
      <c r="A752" s="76"/>
      <c r="B752" s="126"/>
      <c r="C752" s="76"/>
      <c r="D752" s="76"/>
      <c r="E752" s="76"/>
      <c r="F752" s="76"/>
      <c r="G752" s="76"/>
    </row>
    <row r="753" spans="1:7" ht="15">
      <c r="A753" s="76"/>
      <c r="B753" s="126"/>
      <c r="C753" s="76"/>
      <c r="D753" s="76"/>
      <c r="E753" s="76"/>
      <c r="F753" s="76"/>
      <c r="G753" s="76"/>
    </row>
    <row r="754" spans="1:7" ht="15">
      <c r="A754" s="76"/>
      <c r="B754" s="126"/>
      <c r="C754" s="76"/>
      <c r="D754" s="76"/>
      <c r="E754" s="76"/>
      <c r="F754" s="76"/>
      <c r="G754" s="76"/>
    </row>
    <row r="755" spans="1:7" ht="15">
      <c r="A755" s="76"/>
      <c r="B755" s="126"/>
      <c r="C755" s="76"/>
      <c r="D755" s="76"/>
      <c r="E755" s="76"/>
      <c r="F755" s="76"/>
      <c r="G755" s="76"/>
    </row>
    <row r="756" spans="1:7" ht="15">
      <c r="A756" s="76"/>
      <c r="B756" s="126"/>
      <c r="C756" s="76"/>
      <c r="D756" s="76"/>
      <c r="E756" s="76"/>
      <c r="F756" s="76"/>
      <c r="G756" s="76"/>
    </row>
    <row r="757" spans="1:7" ht="15">
      <c r="A757" s="76"/>
      <c r="B757" s="126"/>
      <c r="C757" s="76"/>
      <c r="D757" s="76"/>
      <c r="E757" s="76"/>
      <c r="F757" s="76"/>
      <c r="G757" s="76"/>
    </row>
    <row r="758" spans="1:7" ht="15">
      <c r="A758" s="76"/>
      <c r="B758" s="126"/>
      <c r="C758" s="76"/>
      <c r="D758" s="76"/>
      <c r="E758" s="76"/>
      <c r="F758" s="76"/>
      <c r="G758" s="76"/>
    </row>
    <row r="759" spans="1:7" ht="15">
      <c r="A759" s="76"/>
      <c r="B759" s="126"/>
      <c r="C759" s="76"/>
      <c r="D759" s="76"/>
      <c r="E759" s="76"/>
      <c r="F759" s="76"/>
      <c r="G759" s="76"/>
    </row>
    <row r="760" spans="1:7" ht="15">
      <c r="A760" s="76"/>
      <c r="B760" s="126"/>
      <c r="C760" s="76"/>
      <c r="D760" s="76"/>
      <c r="E760" s="76"/>
      <c r="F760" s="76"/>
      <c r="G760" s="76"/>
    </row>
    <row r="761" spans="1:7" ht="15">
      <c r="A761" s="76"/>
      <c r="B761" s="126"/>
      <c r="C761" s="76"/>
      <c r="D761" s="76"/>
      <c r="E761" s="76"/>
      <c r="F761" s="76"/>
      <c r="G761" s="76"/>
    </row>
    <row r="762" spans="1:7" ht="15">
      <c r="A762" s="76"/>
      <c r="B762" s="126"/>
      <c r="C762" s="76"/>
      <c r="D762" s="76"/>
      <c r="E762" s="76"/>
      <c r="F762" s="76"/>
      <c r="G762" s="76"/>
    </row>
    <row r="763" spans="1:7" ht="15">
      <c r="A763" s="76"/>
      <c r="B763" s="126"/>
      <c r="C763" s="76"/>
      <c r="D763" s="76"/>
      <c r="E763" s="76"/>
      <c r="F763" s="76"/>
      <c r="G763" s="76"/>
    </row>
    <row r="764" spans="1:7" ht="15">
      <c r="A764" s="76"/>
      <c r="B764" s="126"/>
      <c r="C764" s="76"/>
      <c r="D764" s="76"/>
      <c r="E764" s="76"/>
      <c r="F764" s="76"/>
      <c r="G764" s="76"/>
    </row>
    <row r="765" spans="1:7" ht="15">
      <c r="A765" s="76"/>
      <c r="B765" s="126"/>
      <c r="C765" s="76"/>
      <c r="D765" s="76"/>
      <c r="E765" s="76"/>
      <c r="F765" s="76"/>
      <c r="G765" s="76"/>
    </row>
    <row r="766" spans="1:7" ht="15">
      <c r="A766" s="76"/>
      <c r="B766" s="126"/>
      <c r="C766" s="76"/>
      <c r="D766" s="76"/>
      <c r="E766" s="76"/>
      <c r="F766" s="76"/>
      <c r="G766" s="76"/>
    </row>
    <row r="767" spans="1:7" ht="15">
      <c r="A767" s="76"/>
      <c r="B767" s="126"/>
      <c r="C767" s="76"/>
      <c r="D767" s="76"/>
      <c r="E767" s="76"/>
      <c r="F767" s="76"/>
      <c r="G767" s="76"/>
    </row>
    <row r="768" spans="1:7" ht="15">
      <c r="A768" s="76"/>
      <c r="B768" s="126"/>
      <c r="C768" s="76"/>
      <c r="D768" s="76"/>
      <c r="E768" s="76"/>
      <c r="F768" s="76"/>
      <c r="G768" s="76"/>
    </row>
    <row r="769" spans="1:7" ht="15">
      <c r="A769" s="76"/>
      <c r="B769" s="126"/>
      <c r="C769" s="76"/>
      <c r="D769" s="76"/>
      <c r="E769" s="76"/>
      <c r="F769" s="76"/>
      <c r="G769" s="76"/>
    </row>
    <row r="770" spans="1:7" ht="15">
      <c r="A770" s="76"/>
      <c r="B770" s="126"/>
      <c r="C770" s="76"/>
      <c r="D770" s="76"/>
      <c r="E770" s="76"/>
      <c r="F770" s="76"/>
      <c r="G770" s="76"/>
    </row>
    <row r="771" spans="1:7" ht="15">
      <c r="A771" s="76"/>
      <c r="B771" s="126"/>
      <c r="C771" s="76"/>
      <c r="D771" s="76"/>
      <c r="E771" s="76"/>
      <c r="F771" s="76"/>
      <c r="G771" s="76"/>
    </row>
    <row r="772" spans="1:7" ht="15">
      <c r="A772" s="76"/>
      <c r="B772" s="126"/>
      <c r="C772" s="76"/>
      <c r="D772" s="76"/>
      <c r="E772" s="76"/>
      <c r="F772" s="76"/>
      <c r="G772" s="76"/>
    </row>
    <row r="773" spans="1:7" ht="15">
      <c r="A773" s="76"/>
      <c r="B773" s="126"/>
      <c r="C773" s="76"/>
      <c r="D773" s="76"/>
      <c r="E773" s="76"/>
      <c r="F773" s="76"/>
      <c r="G773" s="76"/>
    </row>
    <row r="774" spans="1:7" ht="15">
      <c r="A774" s="76"/>
      <c r="B774" s="126"/>
      <c r="C774" s="76"/>
      <c r="D774" s="76"/>
      <c r="E774" s="76"/>
      <c r="F774" s="76"/>
      <c r="G774" s="76"/>
    </row>
    <row r="775" spans="1:7" ht="15">
      <c r="A775" s="76"/>
      <c r="B775" s="126"/>
      <c r="C775" s="76"/>
      <c r="D775" s="76"/>
      <c r="E775" s="76"/>
      <c r="F775" s="76"/>
      <c r="G775" s="76"/>
    </row>
    <row r="776" spans="1:7" ht="15">
      <c r="A776" s="76"/>
      <c r="B776" s="126"/>
      <c r="C776" s="76"/>
      <c r="D776" s="76"/>
      <c r="E776" s="76"/>
      <c r="F776" s="76"/>
      <c r="G776" s="76"/>
    </row>
    <row r="777" spans="1:7" ht="15">
      <c r="A777" s="76"/>
      <c r="B777" s="126"/>
      <c r="C777" s="76"/>
      <c r="D777" s="76"/>
      <c r="E777" s="76"/>
      <c r="F777" s="76"/>
      <c r="G777" s="76"/>
    </row>
    <row r="778" spans="1:7" ht="15">
      <c r="A778" s="76"/>
      <c r="B778" s="126"/>
      <c r="C778" s="76"/>
      <c r="D778" s="76"/>
      <c r="E778" s="76"/>
      <c r="F778" s="76"/>
      <c r="G778" s="76"/>
    </row>
    <row r="779" spans="1:7" ht="15">
      <c r="A779" s="76"/>
      <c r="B779" s="126"/>
      <c r="C779" s="76"/>
      <c r="D779" s="76"/>
      <c r="E779" s="76"/>
      <c r="F779" s="76"/>
      <c r="G779" s="76"/>
    </row>
    <row r="780" spans="1:7" ht="15">
      <c r="A780" s="76"/>
      <c r="B780" s="126"/>
      <c r="C780" s="76"/>
      <c r="D780" s="76"/>
      <c r="E780" s="76"/>
      <c r="F780" s="76"/>
      <c r="G780" s="76"/>
    </row>
    <row r="781" spans="1:7" ht="15">
      <c r="A781" s="76"/>
      <c r="B781" s="126"/>
      <c r="C781" s="76"/>
      <c r="D781" s="76"/>
      <c r="E781" s="76"/>
      <c r="F781" s="76"/>
      <c r="G781" s="76"/>
    </row>
    <row r="782" spans="1:7" ht="15">
      <c r="A782" s="76"/>
      <c r="B782" s="126"/>
      <c r="C782" s="76"/>
      <c r="D782" s="76"/>
      <c r="E782" s="76"/>
      <c r="F782" s="76"/>
      <c r="G782" s="76"/>
    </row>
    <row r="783" spans="1:7" ht="15">
      <c r="A783" s="76"/>
      <c r="B783" s="126"/>
      <c r="C783" s="76"/>
      <c r="D783" s="76"/>
      <c r="E783" s="76"/>
      <c r="F783" s="76"/>
      <c r="G783" s="76"/>
    </row>
    <row r="784" spans="1:7" ht="15">
      <c r="A784" s="76"/>
      <c r="B784" s="126"/>
      <c r="C784" s="76"/>
      <c r="D784" s="76"/>
      <c r="E784" s="76"/>
      <c r="F784" s="76"/>
      <c r="G784" s="76"/>
    </row>
    <row r="785" spans="1:7" ht="15">
      <c r="A785" s="76"/>
      <c r="B785" s="126"/>
      <c r="C785" s="76"/>
      <c r="D785" s="76"/>
      <c r="E785" s="76"/>
      <c r="F785" s="76"/>
      <c r="G785" s="76"/>
    </row>
    <row r="786" spans="1:7" ht="15">
      <c r="A786" s="76"/>
      <c r="B786" s="126"/>
      <c r="C786" s="76"/>
      <c r="D786" s="76"/>
      <c r="E786" s="76"/>
      <c r="F786" s="76"/>
      <c r="G786" s="76"/>
    </row>
    <row r="787" spans="1:7" ht="15">
      <c r="A787" s="76"/>
      <c r="B787" s="126"/>
      <c r="C787" s="76"/>
      <c r="D787" s="76"/>
      <c r="E787" s="76"/>
      <c r="F787" s="76"/>
      <c r="G787" s="76"/>
    </row>
    <row r="788" spans="1:7" ht="15">
      <c r="A788" s="76"/>
      <c r="B788" s="126"/>
      <c r="C788" s="76"/>
      <c r="D788" s="76"/>
      <c r="E788" s="76"/>
      <c r="F788" s="76"/>
      <c r="G788" s="76"/>
    </row>
    <row r="789" spans="1:7" ht="15">
      <c r="A789" s="76"/>
      <c r="B789" s="126"/>
      <c r="C789" s="76"/>
      <c r="D789" s="76"/>
      <c r="E789" s="76"/>
      <c r="F789" s="76"/>
      <c r="G789" s="76"/>
    </row>
    <row r="790" spans="1:7" ht="15">
      <c r="A790" s="76"/>
      <c r="B790" s="126"/>
      <c r="C790" s="76"/>
      <c r="D790" s="76"/>
      <c r="E790" s="76"/>
      <c r="F790" s="76"/>
      <c r="G790" s="76"/>
    </row>
    <row r="791" spans="1:7" ht="15">
      <c r="A791" s="76"/>
      <c r="B791" s="126"/>
      <c r="C791" s="76"/>
      <c r="D791" s="76"/>
      <c r="E791" s="76"/>
      <c r="F791" s="76"/>
      <c r="G791" s="76"/>
    </row>
    <row r="792" spans="1:7" ht="15">
      <c r="A792" s="76"/>
      <c r="B792" s="126"/>
      <c r="C792" s="76"/>
      <c r="D792" s="76"/>
      <c r="E792" s="76"/>
      <c r="F792" s="76"/>
      <c r="G792" s="76"/>
    </row>
    <row r="793" spans="1:7" ht="15">
      <c r="A793" s="76"/>
      <c r="B793" s="126"/>
      <c r="C793" s="76"/>
      <c r="D793" s="76"/>
      <c r="E793" s="76"/>
      <c r="F793" s="76"/>
      <c r="G793" s="76"/>
    </row>
    <row r="794" spans="1:7" ht="15">
      <c r="A794" s="76"/>
      <c r="B794" s="126"/>
      <c r="C794" s="76"/>
      <c r="D794" s="76"/>
      <c r="E794" s="76"/>
      <c r="F794" s="76"/>
      <c r="G794" s="76"/>
    </row>
    <row r="795" spans="1:7" ht="15">
      <c r="A795" s="76"/>
      <c r="B795" s="126"/>
      <c r="C795" s="76"/>
      <c r="D795" s="76"/>
      <c r="E795" s="76"/>
      <c r="F795" s="76"/>
      <c r="G795" s="76"/>
    </row>
    <row r="796" spans="1:7" ht="15">
      <c r="A796" s="76"/>
      <c r="B796" s="126"/>
      <c r="C796" s="76"/>
      <c r="D796" s="76"/>
      <c r="E796" s="76"/>
      <c r="F796" s="76"/>
      <c r="G796" s="76"/>
    </row>
    <row r="797" spans="1:7" ht="15">
      <c r="A797" s="76"/>
      <c r="B797" s="126"/>
      <c r="C797" s="76"/>
      <c r="D797" s="76"/>
      <c r="E797" s="76"/>
      <c r="F797" s="76"/>
      <c r="G797" s="76"/>
    </row>
    <row r="798" spans="1:7" ht="15">
      <c r="A798" s="76"/>
      <c r="B798" s="126"/>
      <c r="C798" s="76"/>
      <c r="D798" s="76"/>
      <c r="E798" s="76"/>
      <c r="F798" s="76"/>
      <c r="G798" s="76"/>
    </row>
    <row r="799" spans="1:7" ht="15">
      <c r="A799" s="76"/>
      <c r="B799" s="126"/>
      <c r="C799" s="76"/>
      <c r="D799" s="76"/>
      <c r="E799" s="76"/>
      <c r="F799" s="76"/>
      <c r="G799" s="76"/>
    </row>
    <row r="800" spans="1:7" ht="15">
      <c r="A800" s="76"/>
      <c r="B800" s="126"/>
      <c r="C800" s="76"/>
      <c r="D800" s="76"/>
      <c r="E800" s="76"/>
      <c r="F800" s="76"/>
      <c r="G800" s="76"/>
    </row>
    <row r="801" spans="1:7" ht="15">
      <c r="A801" s="76"/>
      <c r="B801" s="126"/>
      <c r="C801" s="76"/>
      <c r="D801" s="76"/>
      <c r="E801" s="76"/>
      <c r="F801" s="76"/>
      <c r="G801" s="76"/>
    </row>
    <row r="802" spans="1:7" ht="15">
      <c r="A802" s="76"/>
      <c r="B802" s="126"/>
      <c r="C802" s="76"/>
      <c r="D802" s="76"/>
      <c r="E802" s="76"/>
      <c r="F802" s="76"/>
      <c r="G802" s="76"/>
    </row>
    <row r="803" spans="1:7" ht="15">
      <c r="A803" s="76"/>
      <c r="B803" s="126"/>
      <c r="C803" s="76"/>
      <c r="D803" s="76"/>
      <c r="E803" s="76"/>
      <c r="F803" s="76"/>
      <c r="G803" s="76"/>
    </row>
    <row r="804" spans="1:7" ht="15">
      <c r="A804" s="76"/>
      <c r="B804" s="126"/>
      <c r="C804" s="76"/>
      <c r="D804" s="76"/>
      <c r="E804" s="76"/>
      <c r="F804" s="76"/>
      <c r="G804" s="76"/>
    </row>
    <row r="805" spans="1:7" ht="15">
      <c r="A805" s="76"/>
      <c r="B805" s="126"/>
      <c r="C805" s="76"/>
      <c r="D805" s="76"/>
      <c r="E805" s="76"/>
      <c r="F805" s="76"/>
      <c r="G805" s="76"/>
    </row>
    <row r="806" spans="1:7" ht="15">
      <c r="A806" s="76"/>
      <c r="B806" s="126"/>
      <c r="C806" s="76"/>
      <c r="D806" s="76"/>
      <c r="E806" s="76"/>
      <c r="F806" s="76"/>
      <c r="G806" s="76"/>
    </row>
    <row r="807" spans="1:7" ht="15">
      <c r="A807" s="76"/>
      <c r="B807" s="126"/>
      <c r="C807" s="76"/>
      <c r="D807" s="76"/>
      <c r="E807" s="76"/>
      <c r="F807" s="76"/>
      <c r="G807" s="76"/>
    </row>
    <row r="808" spans="1:7" ht="15">
      <c r="A808" s="76"/>
      <c r="B808" s="126"/>
      <c r="C808" s="76"/>
      <c r="D808" s="76"/>
      <c r="E808" s="76"/>
      <c r="F808" s="76"/>
      <c r="G808" s="76"/>
    </row>
    <row r="809" spans="1:7" ht="15">
      <c r="A809" s="76"/>
      <c r="B809" s="126"/>
      <c r="C809" s="76"/>
      <c r="D809" s="76"/>
      <c r="E809" s="76"/>
      <c r="F809" s="76"/>
      <c r="G809" s="76"/>
    </row>
    <row r="810" spans="1:7" ht="15">
      <c r="A810" s="76"/>
      <c r="B810" s="126"/>
      <c r="C810" s="76"/>
      <c r="D810" s="76"/>
      <c r="E810" s="76"/>
      <c r="F810" s="76"/>
      <c r="G810" s="76"/>
    </row>
    <row r="811" spans="1:7" ht="15">
      <c r="A811" s="76"/>
      <c r="B811" s="126"/>
      <c r="C811" s="76"/>
      <c r="D811" s="76"/>
      <c r="E811" s="76"/>
      <c r="F811" s="76"/>
      <c r="G811" s="76"/>
    </row>
    <row r="812" spans="1:7" ht="15">
      <c r="A812" s="76"/>
      <c r="B812" s="126"/>
      <c r="C812" s="76"/>
      <c r="D812" s="76"/>
      <c r="E812" s="76"/>
      <c r="F812" s="76"/>
      <c r="G812" s="76"/>
    </row>
    <row r="813" spans="1:7" ht="15">
      <c r="A813" s="76"/>
      <c r="B813" s="126"/>
      <c r="C813" s="76"/>
      <c r="D813" s="76"/>
      <c r="E813" s="76"/>
      <c r="F813" s="76"/>
      <c r="G813" s="76"/>
    </row>
    <row r="814" spans="1:7" ht="15">
      <c r="A814" s="76"/>
      <c r="B814" s="126"/>
      <c r="C814" s="76"/>
      <c r="D814" s="76"/>
      <c r="E814" s="76"/>
      <c r="F814" s="76"/>
      <c r="G814" s="76"/>
    </row>
    <row r="815" spans="1:7" ht="15">
      <c r="A815" s="76"/>
      <c r="B815" s="126"/>
      <c r="C815" s="76"/>
      <c r="D815" s="76"/>
      <c r="E815" s="76"/>
      <c r="F815" s="76"/>
      <c r="G815" s="76"/>
    </row>
    <row r="816" spans="1:7" ht="15">
      <c r="A816" s="76"/>
      <c r="B816" s="126"/>
      <c r="C816" s="76"/>
      <c r="D816" s="76"/>
      <c r="E816" s="76"/>
      <c r="F816" s="76"/>
      <c r="G816" s="76"/>
    </row>
    <row r="817" spans="1:7" ht="15">
      <c r="A817" s="76"/>
      <c r="B817" s="126"/>
      <c r="C817" s="76"/>
      <c r="D817" s="76"/>
      <c r="E817" s="76"/>
      <c r="F817" s="76"/>
      <c r="G817" s="76"/>
    </row>
    <row r="818" spans="1:7" ht="15">
      <c r="A818" s="76"/>
      <c r="B818" s="126"/>
      <c r="C818" s="76"/>
      <c r="D818" s="76"/>
      <c r="E818" s="76"/>
      <c r="F818" s="76"/>
      <c r="G818" s="76"/>
    </row>
    <row r="819" spans="1:7" ht="15">
      <c r="A819" s="76"/>
      <c r="B819" s="126"/>
      <c r="C819" s="76"/>
      <c r="D819" s="76"/>
      <c r="E819" s="76"/>
      <c r="F819" s="76"/>
      <c r="G819" s="76"/>
    </row>
    <row r="820" spans="1:7" ht="15">
      <c r="A820" s="76"/>
      <c r="B820" s="126"/>
      <c r="C820" s="76"/>
      <c r="D820" s="76"/>
      <c r="E820" s="76"/>
      <c r="F820" s="76"/>
      <c r="G820" s="76"/>
    </row>
    <row r="821" spans="1:7" ht="15">
      <c r="A821" s="76"/>
      <c r="B821" s="126"/>
      <c r="C821" s="76"/>
      <c r="D821" s="76"/>
      <c r="E821" s="76"/>
      <c r="F821" s="76"/>
      <c r="G821" s="76"/>
    </row>
    <row r="822" spans="1:7" ht="15">
      <c r="A822" s="76"/>
      <c r="B822" s="126"/>
      <c r="C822" s="76"/>
      <c r="D822" s="76"/>
      <c r="E822" s="76"/>
      <c r="F822" s="76"/>
      <c r="G822" s="76"/>
    </row>
    <row r="823" spans="1:7" ht="15">
      <c r="A823" s="76"/>
      <c r="B823" s="126"/>
      <c r="C823" s="76"/>
      <c r="D823" s="76"/>
      <c r="E823" s="76"/>
      <c r="F823" s="76"/>
      <c r="G823" s="76"/>
    </row>
    <row r="824" spans="1:7" ht="15">
      <c r="A824" s="76"/>
      <c r="B824" s="126"/>
      <c r="C824" s="76"/>
      <c r="D824" s="76"/>
      <c r="E824" s="76"/>
      <c r="F824" s="76"/>
      <c r="G824" s="76"/>
    </row>
    <row r="825" spans="1:7" ht="15">
      <c r="A825" s="76"/>
      <c r="B825" s="126"/>
      <c r="C825" s="76"/>
      <c r="D825" s="76"/>
      <c r="E825" s="76"/>
      <c r="F825" s="76"/>
      <c r="G825" s="76"/>
    </row>
    <row r="826" spans="1:7" ht="15">
      <c r="A826" s="76"/>
      <c r="B826" s="126"/>
      <c r="C826" s="76"/>
      <c r="D826" s="76"/>
      <c r="E826" s="76"/>
      <c r="F826" s="76"/>
      <c r="G826" s="76"/>
    </row>
    <row r="827" spans="1:7" ht="15">
      <c r="A827" s="76"/>
      <c r="B827" s="126"/>
      <c r="C827" s="76"/>
      <c r="D827" s="76"/>
      <c r="E827" s="76"/>
      <c r="F827" s="76"/>
      <c r="G827" s="76"/>
    </row>
    <row r="828" spans="1:7" ht="15">
      <c r="A828" s="76"/>
      <c r="B828" s="126"/>
      <c r="C828" s="76"/>
      <c r="D828" s="76"/>
      <c r="E828" s="76"/>
      <c r="F828" s="76"/>
      <c r="G828" s="76"/>
    </row>
    <row r="829" spans="1:7" ht="15">
      <c r="A829" s="76"/>
      <c r="B829" s="126"/>
      <c r="C829" s="76"/>
      <c r="D829" s="76"/>
      <c r="E829" s="76"/>
      <c r="F829" s="76"/>
      <c r="G829" s="76"/>
    </row>
    <row r="830" spans="1:7" ht="15">
      <c r="A830" s="76"/>
      <c r="B830" s="126"/>
      <c r="C830" s="76"/>
      <c r="D830" s="76"/>
      <c r="E830" s="76"/>
      <c r="F830" s="76"/>
      <c r="G830" s="76"/>
    </row>
    <row r="831" spans="1:7" ht="15">
      <c r="A831" s="76"/>
      <c r="B831" s="126"/>
      <c r="C831" s="76"/>
      <c r="D831" s="76"/>
      <c r="E831" s="76"/>
      <c r="F831" s="76"/>
      <c r="G831" s="76"/>
    </row>
    <row r="832" spans="1:7" ht="15">
      <c r="A832" s="76"/>
      <c r="B832" s="126"/>
      <c r="C832" s="76"/>
      <c r="D832" s="76"/>
      <c r="E832" s="76"/>
      <c r="F832" s="76"/>
      <c r="G832" s="76"/>
    </row>
    <row r="833" spans="1:7" ht="15">
      <c r="A833" s="76"/>
      <c r="B833" s="126"/>
      <c r="C833" s="76"/>
      <c r="D833" s="76"/>
      <c r="E833" s="76"/>
      <c r="F833" s="76"/>
      <c r="G833" s="76"/>
    </row>
    <row r="834" spans="1:7" ht="15">
      <c r="A834" s="76"/>
      <c r="B834" s="126"/>
      <c r="C834" s="76"/>
      <c r="D834" s="76"/>
      <c r="E834" s="76"/>
      <c r="F834" s="76"/>
      <c r="G834" s="76"/>
    </row>
    <row r="835" spans="1:7" ht="15">
      <c r="A835" s="76"/>
      <c r="B835" s="126"/>
      <c r="C835" s="76"/>
      <c r="D835" s="76"/>
      <c r="E835" s="76"/>
      <c r="F835" s="76"/>
      <c r="G835" s="76"/>
    </row>
    <row r="836" spans="1:7" ht="15">
      <c r="A836" s="76"/>
      <c r="B836" s="126"/>
      <c r="C836" s="76"/>
      <c r="D836" s="76"/>
      <c r="E836" s="76"/>
      <c r="F836" s="76"/>
      <c r="G836" s="76"/>
    </row>
    <row r="837" spans="1:7" ht="15">
      <c r="A837" s="76"/>
      <c r="B837" s="126"/>
      <c r="C837" s="76"/>
      <c r="D837" s="76"/>
      <c r="E837" s="76"/>
      <c r="F837" s="76"/>
      <c r="G837" s="76"/>
    </row>
    <row r="838" spans="1:7" ht="15">
      <c r="A838" s="76"/>
      <c r="B838" s="126"/>
      <c r="C838" s="76"/>
      <c r="D838" s="76"/>
      <c r="E838" s="76"/>
      <c r="F838" s="76"/>
      <c r="G838" s="76"/>
    </row>
    <row r="839" spans="1:7" ht="15">
      <c r="A839" s="76"/>
      <c r="B839" s="126"/>
      <c r="C839" s="76"/>
      <c r="D839" s="76"/>
      <c r="E839" s="76"/>
      <c r="F839" s="76"/>
      <c r="G839" s="76"/>
    </row>
    <row r="840" spans="1:7" ht="15">
      <c r="A840" s="76"/>
      <c r="B840" s="126"/>
      <c r="C840" s="76"/>
      <c r="D840" s="76"/>
      <c r="E840" s="76"/>
      <c r="F840" s="76"/>
      <c r="G840" s="76"/>
    </row>
    <row r="841" spans="1:7" ht="15">
      <c r="A841" s="76"/>
      <c r="B841" s="126"/>
      <c r="C841" s="76"/>
      <c r="D841" s="76"/>
      <c r="E841" s="76"/>
      <c r="F841" s="76"/>
      <c r="G841" s="76"/>
    </row>
    <row r="842" spans="1:7" ht="15">
      <c r="A842" s="76"/>
      <c r="B842" s="126"/>
      <c r="C842" s="76"/>
      <c r="D842" s="76"/>
      <c r="E842" s="76"/>
      <c r="F842" s="76"/>
      <c r="G842" s="76"/>
    </row>
    <row r="843" spans="1:7" ht="15">
      <c r="A843" s="76"/>
      <c r="B843" s="126"/>
      <c r="C843" s="76"/>
      <c r="D843" s="76"/>
      <c r="E843" s="76"/>
      <c r="F843" s="76"/>
      <c r="G843" s="76"/>
    </row>
    <row r="844" spans="1:7" ht="15">
      <c r="A844" s="76"/>
      <c r="B844" s="126"/>
      <c r="C844" s="76"/>
      <c r="D844" s="76"/>
      <c r="E844" s="76"/>
      <c r="F844" s="76"/>
      <c r="G844" s="76"/>
    </row>
    <row r="845" spans="1:7" ht="15">
      <c r="A845" s="76"/>
      <c r="B845" s="126"/>
      <c r="C845" s="76"/>
      <c r="D845" s="76"/>
      <c r="E845" s="76"/>
      <c r="F845" s="76"/>
      <c r="G845" s="76"/>
    </row>
    <row r="846" spans="1:7" ht="15">
      <c r="A846" s="76"/>
      <c r="B846" s="126"/>
      <c r="C846" s="76"/>
      <c r="D846" s="76"/>
      <c r="E846" s="76"/>
      <c r="F846" s="76"/>
      <c r="G846" s="76"/>
    </row>
    <row r="847" spans="1:7" ht="15">
      <c r="A847" s="76"/>
      <c r="B847" s="126"/>
      <c r="C847" s="76"/>
      <c r="D847" s="76"/>
      <c r="E847" s="76"/>
      <c r="F847" s="76"/>
      <c r="G847" s="76"/>
    </row>
    <row r="848" spans="1:7" ht="15">
      <c r="A848" s="76"/>
      <c r="B848" s="126"/>
      <c r="C848" s="76"/>
      <c r="D848" s="76"/>
      <c r="E848" s="76"/>
      <c r="F848" s="76"/>
      <c r="G848" s="76"/>
    </row>
    <row r="849" spans="1:7" ht="15">
      <c r="A849" s="76"/>
      <c r="B849" s="126"/>
      <c r="C849" s="76"/>
      <c r="D849" s="76"/>
      <c r="E849" s="76"/>
      <c r="F849" s="76"/>
      <c r="G849" s="76"/>
    </row>
    <row r="850" spans="1:7" ht="15">
      <c r="A850" s="76"/>
      <c r="B850" s="126"/>
      <c r="C850" s="76"/>
      <c r="D850" s="76"/>
      <c r="E850" s="76"/>
      <c r="F850" s="76"/>
      <c r="G850" s="76"/>
    </row>
    <row r="851" spans="1:7" ht="15">
      <c r="A851" s="76"/>
      <c r="B851" s="126"/>
      <c r="C851" s="76"/>
      <c r="D851" s="76"/>
      <c r="E851" s="76"/>
      <c r="F851" s="76"/>
      <c r="G851" s="76"/>
    </row>
    <row r="852" spans="1:7" ht="15">
      <c r="A852" s="76"/>
      <c r="B852" s="126"/>
      <c r="C852" s="76"/>
      <c r="D852" s="76"/>
      <c r="E852" s="76"/>
      <c r="F852" s="76"/>
      <c r="G852" s="76"/>
    </row>
  </sheetData>
  <sheetProtection/>
  <mergeCells count="7">
    <mergeCell ref="K5:L5"/>
    <mergeCell ref="A1:G1"/>
    <mergeCell ref="A3:B6"/>
    <mergeCell ref="C3:G3"/>
    <mergeCell ref="C4:F4"/>
    <mergeCell ref="C5:G5"/>
    <mergeCell ref="I5:J5"/>
  </mergeCells>
  <printOptions/>
  <pageMargins left="0" right="0" top="0.1968503937007874" bottom="0.1968503937007874" header="0" footer="0"/>
  <pageSetup fitToWidth="0" fitToHeight="1" horizontalDpi="600" verticalDpi="600" orientation="portrait" paperSize="9" scale="42"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P54"/>
  <sheetViews>
    <sheetView view="pageBreakPreview" zoomScale="115" zoomScaleSheetLayoutView="115" zoomScalePageLayoutView="0" workbookViewId="0" topLeftCell="A7">
      <selection activeCell="A30" sqref="A30:AM30"/>
    </sheetView>
  </sheetViews>
  <sheetFormatPr defaultColWidth="0.875" defaultRowHeight="12.75"/>
  <cols>
    <col min="1" max="161" width="0.875" style="139" customWidth="1"/>
    <col min="162" max="162" width="4.50390625" style="139" customWidth="1"/>
    <col min="163" max="16384" width="0.875" style="139" customWidth="1"/>
  </cols>
  <sheetData>
    <row r="1" s="137" customFormat="1" ht="11.25" customHeight="1">
      <c r="HP1" s="138" t="s">
        <v>332</v>
      </c>
    </row>
    <row r="2" ht="11.25" customHeight="1"/>
    <row r="3" spans="1:224" s="140" customFormat="1" ht="13.5">
      <c r="A3" s="356" t="s">
        <v>333</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357"/>
      <c r="BS3" s="357"/>
      <c r="BT3" s="357"/>
      <c r="BU3" s="357"/>
      <c r="BV3" s="357"/>
      <c r="BW3" s="357"/>
      <c r="BX3" s="357"/>
      <c r="BY3" s="357"/>
      <c r="BZ3" s="357"/>
      <c r="CA3" s="357"/>
      <c r="CB3" s="357"/>
      <c r="CC3" s="357"/>
      <c r="CD3" s="357"/>
      <c r="CE3" s="357"/>
      <c r="CF3" s="357"/>
      <c r="CG3" s="357"/>
      <c r="CH3" s="357"/>
      <c r="CI3" s="357"/>
      <c r="CJ3" s="357"/>
      <c r="CK3" s="357"/>
      <c r="CL3" s="357"/>
      <c r="CM3" s="357"/>
      <c r="CN3" s="357"/>
      <c r="CO3" s="357"/>
      <c r="CP3" s="357"/>
      <c r="CQ3" s="357"/>
      <c r="CR3" s="357"/>
      <c r="CS3" s="357"/>
      <c r="CT3" s="357"/>
      <c r="CU3" s="357"/>
      <c r="CV3" s="357"/>
      <c r="CW3" s="357"/>
      <c r="CX3" s="357"/>
      <c r="CY3" s="357"/>
      <c r="CZ3" s="357"/>
      <c r="DA3" s="357"/>
      <c r="DB3" s="357"/>
      <c r="DC3" s="357"/>
      <c r="DD3" s="357"/>
      <c r="DE3" s="357"/>
      <c r="DF3" s="357"/>
      <c r="DG3" s="357"/>
      <c r="DH3" s="357"/>
      <c r="DI3" s="357"/>
      <c r="DJ3" s="357"/>
      <c r="DK3" s="357"/>
      <c r="DL3" s="357"/>
      <c r="DM3" s="357"/>
      <c r="DN3" s="357"/>
      <c r="DO3" s="357"/>
      <c r="DP3" s="357"/>
      <c r="DQ3" s="357"/>
      <c r="DR3" s="357"/>
      <c r="DS3" s="357"/>
      <c r="DT3" s="357"/>
      <c r="DU3" s="357"/>
      <c r="DV3" s="357"/>
      <c r="DW3" s="357"/>
      <c r="DX3" s="357"/>
      <c r="DY3" s="357"/>
      <c r="DZ3" s="357"/>
      <c r="EA3" s="357"/>
      <c r="EB3" s="357"/>
      <c r="EC3" s="357"/>
      <c r="ED3" s="357"/>
      <c r="EE3" s="357"/>
      <c r="EF3" s="357"/>
      <c r="EG3" s="357"/>
      <c r="EH3" s="357"/>
      <c r="EI3" s="357"/>
      <c r="EJ3" s="357"/>
      <c r="EK3" s="357"/>
      <c r="EL3" s="357"/>
      <c r="EM3" s="357"/>
      <c r="EN3" s="357"/>
      <c r="EO3" s="357"/>
      <c r="EP3" s="357"/>
      <c r="EQ3" s="357"/>
      <c r="ER3" s="357"/>
      <c r="ES3" s="357"/>
      <c r="ET3" s="357"/>
      <c r="EU3" s="357"/>
      <c r="EV3" s="357"/>
      <c r="EW3" s="357"/>
      <c r="EX3" s="357"/>
      <c r="EY3" s="357"/>
      <c r="EZ3" s="357"/>
      <c r="FA3" s="357"/>
      <c r="FB3" s="357"/>
      <c r="FC3" s="357"/>
      <c r="FD3" s="357"/>
      <c r="FE3" s="357"/>
      <c r="FF3" s="357"/>
      <c r="FG3" s="357"/>
      <c r="FH3" s="357"/>
      <c r="FI3" s="357"/>
      <c r="FJ3" s="357"/>
      <c r="FK3" s="357"/>
      <c r="FL3" s="357"/>
      <c r="FM3" s="357"/>
      <c r="FN3" s="357"/>
      <c r="FO3" s="357"/>
      <c r="FP3" s="357"/>
      <c r="FQ3" s="357"/>
      <c r="FR3" s="357"/>
      <c r="FS3" s="357"/>
      <c r="FT3" s="357"/>
      <c r="FU3" s="357"/>
      <c r="FV3" s="357"/>
      <c r="FW3" s="357"/>
      <c r="FX3" s="357"/>
      <c r="FY3" s="357"/>
      <c r="FZ3" s="357"/>
      <c r="GA3" s="357"/>
      <c r="GB3" s="357"/>
      <c r="GC3" s="357"/>
      <c r="GD3" s="357"/>
      <c r="GE3" s="357"/>
      <c r="GF3" s="357"/>
      <c r="GG3" s="357"/>
      <c r="GH3" s="357"/>
      <c r="GI3" s="357"/>
      <c r="GJ3" s="357"/>
      <c r="GK3" s="357"/>
      <c r="GL3" s="357"/>
      <c r="GM3" s="357"/>
      <c r="GN3" s="357"/>
      <c r="GO3" s="357"/>
      <c r="GP3" s="357"/>
      <c r="GQ3" s="357"/>
      <c r="GR3" s="357"/>
      <c r="GS3" s="357"/>
      <c r="GT3" s="357"/>
      <c r="GU3" s="357"/>
      <c r="GV3" s="357"/>
      <c r="GW3" s="357"/>
      <c r="GX3" s="357"/>
      <c r="GY3" s="357"/>
      <c r="GZ3" s="357"/>
      <c r="HA3" s="357"/>
      <c r="HB3" s="357"/>
      <c r="HC3" s="357"/>
      <c r="HD3" s="357"/>
      <c r="HE3" s="357"/>
      <c r="HF3" s="357"/>
      <c r="HG3" s="357"/>
      <c r="HH3" s="357"/>
      <c r="HI3" s="357"/>
      <c r="HJ3" s="357"/>
      <c r="HK3" s="357"/>
      <c r="HL3" s="357"/>
      <c r="HM3" s="357"/>
      <c r="HN3" s="357"/>
      <c r="HO3" s="357"/>
      <c r="HP3" s="357"/>
    </row>
    <row r="4" spans="1:224" s="140" customFormat="1" ht="13.5">
      <c r="A4" s="357" t="s">
        <v>334</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c r="DF4" s="357"/>
      <c r="DG4" s="357"/>
      <c r="DH4" s="357"/>
      <c r="DI4" s="357"/>
      <c r="DJ4" s="357"/>
      <c r="DK4" s="357"/>
      <c r="DL4" s="357"/>
      <c r="DM4" s="357"/>
      <c r="DN4" s="357"/>
      <c r="DO4" s="357"/>
      <c r="DP4" s="357"/>
      <c r="DQ4" s="357"/>
      <c r="DR4" s="357"/>
      <c r="DS4" s="357"/>
      <c r="DT4" s="357"/>
      <c r="DU4" s="357"/>
      <c r="DV4" s="357"/>
      <c r="DW4" s="357"/>
      <c r="DX4" s="357"/>
      <c r="DY4" s="357"/>
      <c r="DZ4" s="357"/>
      <c r="EA4" s="357"/>
      <c r="EB4" s="357"/>
      <c r="EC4" s="357"/>
      <c r="ED4" s="357"/>
      <c r="EE4" s="357"/>
      <c r="EF4" s="357"/>
      <c r="EG4" s="357"/>
      <c r="EH4" s="357"/>
      <c r="EI4" s="357"/>
      <c r="EJ4" s="357"/>
      <c r="EK4" s="357"/>
      <c r="EL4" s="357"/>
      <c r="EM4" s="357"/>
      <c r="EN4" s="357"/>
      <c r="EO4" s="357"/>
      <c r="EP4" s="357"/>
      <c r="EQ4" s="357"/>
      <c r="ER4" s="357"/>
      <c r="ES4" s="357"/>
      <c r="ET4" s="357"/>
      <c r="EU4" s="357"/>
      <c r="EV4" s="357"/>
      <c r="EW4" s="357"/>
      <c r="EX4" s="357"/>
      <c r="EY4" s="357"/>
      <c r="EZ4" s="357"/>
      <c r="FA4" s="357"/>
      <c r="FB4" s="357"/>
      <c r="FC4" s="357"/>
      <c r="FD4" s="357"/>
      <c r="FE4" s="357"/>
      <c r="FF4" s="357"/>
      <c r="FG4" s="357"/>
      <c r="FH4" s="357"/>
      <c r="FI4" s="357"/>
      <c r="FJ4" s="357"/>
      <c r="FK4" s="357"/>
      <c r="FL4" s="357"/>
      <c r="FM4" s="357"/>
      <c r="FN4" s="357"/>
      <c r="FO4" s="357"/>
      <c r="FP4" s="357"/>
      <c r="FQ4" s="357"/>
      <c r="FR4" s="357"/>
      <c r="FS4" s="357"/>
      <c r="FT4" s="357"/>
      <c r="FU4" s="357"/>
      <c r="FV4" s="357"/>
      <c r="FW4" s="357"/>
      <c r="FX4" s="357"/>
      <c r="FY4" s="357"/>
      <c r="FZ4" s="357"/>
      <c r="GA4" s="357"/>
      <c r="GB4" s="357"/>
      <c r="GC4" s="357"/>
      <c r="GD4" s="357"/>
      <c r="GE4" s="357"/>
      <c r="GF4" s="357"/>
      <c r="GG4" s="357"/>
      <c r="GH4" s="357"/>
      <c r="GI4" s="357"/>
      <c r="GJ4" s="357"/>
      <c r="GK4" s="357"/>
      <c r="GL4" s="357"/>
      <c r="GM4" s="357"/>
      <c r="GN4" s="357"/>
      <c r="GO4" s="357"/>
      <c r="GP4" s="357"/>
      <c r="GQ4" s="357"/>
      <c r="GR4" s="357"/>
      <c r="GS4" s="357"/>
      <c r="GT4" s="357"/>
      <c r="GU4" s="357"/>
      <c r="GV4" s="357"/>
      <c r="GW4" s="357"/>
      <c r="GX4" s="357"/>
      <c r="GY4" s="357"/>
      <c r="GZ4" s="357"/>
      <c r="HA4" s="357"/>
      <c r="HB4" s="357"/>
      <c r="HC4" s="357"/>
      <c r="HD4" s="357"/>
      <c r="HE4" s="357"/>
      <c r="HF4" s="357"/>
      <c r="HG4" s="357"/>
      <c r="HH4" s="357"/>
      <c r="HI4" s="357"/>
      <c r="HJ4" s="357"/>
      <c r="HK4" s="357"/>
      <c r="HL4" s="357"/>
      <c r="HM4" s="357"/>
      <c r="HN4" s="357"/>
      <c r="HO4" s="357"/>
      <c r="HP4" s="357"/>
    </row>
    <row r="5" ht="11.25" customHeight="1"/>
    <row r="6" spans="1:38" ht="12.75">
      <c r="A6" s="139" t="s">
        <v>335</v>
      </c>
      <c r="AL6" s="139" t="s">
        <v>336</v>
      </c>
    </row>
    <row r="7" ht="12.75">
      <c r="AL7" s="139" t="s">
        <v>337</v>
      </c>
    </row>
    <row r="8" spans="1:38" ht="12.75">
      <c r="A8" s="139" t="s">
        <v>338</v>
      </c>
      <c r="AL8" s="139" t="s">
        <v>339</v>
      </c>
    </row>
    <row r="9" spans="1:38" ht="12.75">
      <c r="A9" s="139" t="s">
        <v>340</v>
      </c>
      <c r="AL9" s="139" t="s">
        <v>341</v>
      </c>
    </row>
    <row r="10" spans="208:224" ht="11.25" customHeight="1">
      <c r="GZ10" s="141"/>
      <c r="HA10" s="141"/>
      <c r="HB10" s="141"/>
      <c r="HC10" s="141"/>
      <c r="HD10" s="141"/>
      <c r="HE10" s="141"/>
      <c r="HF10" s="141"/>
      <c r="HG10" s="141"/>
      <c r="HH10" s="141"/>
      <c r="HI10" s="141"/>
      <c r="HJ10" s="141"/>
      <c r="HK10" s="141"/>
      <c r="HL10" s="141"/>
      <c r="HM10" s="141"/>
      <c r="HN10" s="141"/>
      <c r="HO10" s="141"/>
      <c r="HP10" s="141"/>
    </row>
    <row r="11" spans="1:224" ht="12.75">
      <c r="A11" s="142" t="s">
        <v>342</v>
      </c>
      <c r="B11" s="142"/>
      <c r="C11" s="142"/>
      <c r="D11" s="142"/>
      <c r="E11" s="142"/>
      <c r="F11" s="142"/>
      <c r="G11" s="142"/>
      <c r="H11" s="142"/>
      <c r="I11" s="142"/>
      <c r="J11" s="142"/>
      <c r="K11" s="142"/>
      <c r="L11" s="142"/>
      <c r="M11" s="142"/>
      <c r="N11" s="142" t="s">
        <v>103</v>
      </c>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FT11" s="358"/>
      <c r="FU11" s="358"/>
      <c r="FV11" s="358"/>
      <c r="FW11" s="358"/>
      <c r="FX11" s="358"/>
      <c r="FY11" s="358"/>
      <c r="FZ11" s="358"/>
      <c r="GA11" s="358"/>
      <c r="GB11" s="358"/>
      <c r="GC11" s="358"/>
      <c r="GD11" s="358"/>
      <c r="GE11" s="358"/>
      <c r="GF11" s="358"/>
      <c r="GG11" s="358"/>
      <c r="GH11" s="358"/>
      <c r="GI11" s="358"/>
      <c r="GJ11" s="358"/>
      <c r="GK11" s="358"/>
      <c r="GL11" s="358"/>
      <c r="GM11" s="358"/>
      <c r="GN11" s="358"/>
      <c r="GO11" s="358"/>
      <c r="GP11" s="358"/>
      <c r="GQ11" s="358"/>
      <c r="GR11" s="358"/>
      <c r="GS11" s="358"/>
      <c r="GT11" s="358"/>
      <c r="GU11" s="358"/>
      <c r="GV11" s="358"/>
      <c r="GW11" s="358"/>
      <c r="GX11" s="358"/>
      <c r="GY11" s="358"/>
      <c r="GZ11" s="358"/>
      <c r="HA11" s="358"/>
      <c r="HB11" s="358"/>
      <c r="HC11" s="358"/>
      <c r="HD11" s="358"/>
      <c r="HE11" s="358"/>
      <c r="HF11" s="358"/>
      <c r="HG11" s="358"/>
      <c r="HH11" s="358"/>
      <c r="HI11" s="358"/>
      <c r="HJ11" s="358"/>
      <c r="HK11" s="358"/>
      <c r="HL11" s="358"/>
      <c r="HM11" s="358"/>
      <c r="HN11" s="358"/>
      <c r="HO11" s="358"/>
      <c r="HP11" s="358"/>
    </row>
    <row r="12" spans="1:224" ht="12.75">
      <c r="A12" s="142" t="s">
        <v>343</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359" t="s">
        <v>344</v>
      </c>
      <c r="AG12" s="359"/>
      <c r="AH12" s="359"/>
      <c r="AI12" s="359"/>
      <c r="AJ12" s="359"/>
      <c r="AK12" s="359"/>
      <c r="AL12" s="359"/>
      <c r="AM12" s="359"/>
      <c r="AN12" s="359"/>
      <c r="AO12" s="359"/>
      <c r="AP12" s="359"/>
      <c r="AQ12" s="359"/>
      <c r="AR12" s="359"/>
      <c r="AS12" s="142"/>
      <c r="AT12" s="142"/>
      <c r="AU12" s="142"/>
      <c r="AV12" s="142"/>
      <c r="AW12" s="142"/>
      <c r="AX12" s="142"/>
      <c r="AY12" s="142"/>
      <c r="AZ12" s="142"/>
      <c r="BA12" s="142"/>
      <c r="FT12" s="355"/>
      <c r="FU12" s="355"/>
      <c r="FV12" s="355"/>
      <c r="FW12" s="355"/>
      <c r="FX12" s="355"/>
      <c r="FY12" s="355"/>
      <c r="FZ12" s="355"/>
      <c r="GA12" s="355"/>
      <c r="GB12" s="355"/>
      <c r="GC12" s="355"/>
      <c r="GD12" s="355"/>
      <c r="GE12" s="355"/>
      <c r="GF12" s="355"/>
      <c r="GG12" s="355"/>
      <c r="GH12" s="355"/>
      <c r="GI12" s="355"/>
      <c r="GJ12" s="355"/>
      <c r="GK12" s="355"/>
      <c r="GL12" s="355"/>
      <c r="GM12" s="355"/>
      <c r="GN12" s="355"/>
      <c r="GO12" s="355"/>
      <c r="GP12" s="355"/>
      <c r="GQ12" s="355"/>
      <c r="GR12" s="355"/>
      <c r="GS12" s="355"/>
      <c r="GT12" s="355"/>
      <c r="GU12" s="355"/>
      <c r="GV12" s="355"/>
      <c r="GW12" s="355"/>
      <c r="GX12" s="355"/>
      <c r="GY12" s="355"/>
      <c r="GZ12" s="355"/>
      <c r="HA12" s="355"/>
      <c r="HB12" s="355"/>
      <c r="HC12" s="355"/>
      <c r="HD12" s="355"/>
      <c r="HE12" s="355"/>
      <c r="HF12" s="355"/>
      <c r="HG12" s="355"/>
      <c r="HH12" s="355"/>
      <c r="HI12" s="355"/>
      <c r="HJ12" s="355"/>
      <c r="HK12" s="355"/>
      <c r="HL12" s="355"/>
      <c r="HM12" s="355"/>
      <c r="HN12" s="355"/>
      <c r="HO12" s="355"/>
      <c r="HP12" s="355"/>
    </row>
    <row r="13" spans="1:224" ht="12.75">
      <c r="A13" s="142" t="s">
        <v>345</v>
      </c>
      <c r="B13" s="142"/>
      <c r="C13" s="142"/>
      <c r="D13" s="142"/>
      <c r="E13" s="142"/>
      <c r="F13" s="142"/>
      <c r="G13" s="142"/>
      <c r="H13" s="142"/>
      <c r="I13" s="142"/>
      <c r="J13" s="142"/>
      <c r="K13" s="142"/>
      <c r="L13" s="142"/>
      <c r="M13" s="142"/>
      <c r="N13" s="142"/>
      <c r="O13" s="142"/>
      <c r="P13" s="142"/>
      <c r="Q13" s="142"/>
      <c r="R13" s="142"/>
      <c r="S13" s="142"/>
      <c r="T13" s="142" t="s">
        <v>346</v>
      </c>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FT13" s="355"/>
      <c r="FU13" s="355"/>
      <c r="FV13" s="355"/>
      <c r="FW13" s="355"/>
      <c r="FX13" s="355"/>
      <c r="FY13" s="355"/>
      <c r="FZ13" s="355"/>
      <c r="GA13" s="355"/>
      <c r="GB13" s="355"/>
      <c r="GC13" s="355"/>
      <c r="GD13" s="355"/>
      <c r="GE13" s="355"/>
      <c r="GF13" s="355"/>
      <c r="GG13" s="355"/>
      <c r="GH13" s="355"/>
      <c r="GI13" s="355"/>
      <c r="GJ13" s="355"/>
      <c r="GK13" s="355"/>
      <c r="GL13" s="355"/>
      <c r="GM13" s="355"/>
      <c r="GN13" s="355"/>
      <c r="GO13" s="355"/>
      <c r="GP13" s="355"/>
      <c r="GQ13" s="355"/>
      <c r="GR13" s="355"/>
      <c r="GS13" s="355"/>
      <c r="GT13" s="355"/>
      <c r="GU13" s="355"/>
      <c r="GV13" s="355"/>
      <c r="GW13" s="355"/>
      <c r="GX13" s="355"/>
      <c r="GY13" s="355"/>
      <c r="GZ13" s="355"/>
      <c r="HA13" s="355"/>
      <c r="HB13" s="355"/>
      <c r="HC13" s="355"/>
      <c r="HD13" s="355"/>
      <c r="HE13" s="355"/>
      <c r="HF13" s="355"/>
      <c r="HG13" s="355"/>
      <c r="HH13" s="355"/>
      <c r="HI13" s="355"/>
      <c r="HJ13" s="355"/>
      <c r="HK13" s="355"/>
      <c r="HL13" s="355"/>
      <c r="HM13" s="355"/>
      <c r="HN13" s="355"/>
      <c r="HO13" s="355"/>
      <c r="HP13" s="355"/>
    </row>
    <row r="14" spans="1:224" ht="12.75">
      <c r="A14" s="142" t="s">
        <v>347</v>
      </c>
      <c r="B14" s="142"/>
      <c r="C14" s="142"/>
      <c r="D14" s="142"/>
      <c r="E14" s="142"/>
      <c r="F14" s="142"/>
      <c r="G14" s="142"/>
      <c r="H14" s="142"/>
      <c r="I14" s="142"/>
      <c r="J14" s="142"/>
      <c r="K14" s="142"/>
      <c r="L14" s="142"/>
      <c r="M14" s="142"/>
      <c r="N14" s="142" t="s">
        <v>348</v>
      </c>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FT14" s="355"/>
      <c r="FU14" s="355"/>
      <c r="FV14" s="355"/>
      <c r="FW14" s="355"/>
      <c r="FX14" s="355"/>
      <c r="FY14" s="355"/>
      <c r="FZ14" s="355"/>
      <c r="GA14" s="355"/>
      <c r="GB14" s="355"/>
      <c r="GC14" s="355"/>
      <c r="GD14" s="355"/>
      <c r="GE14" s="355"/>
      <c r="GF14" s="355"/>
      <c r="GG14" s="355"/>
      <c r="GH14" s="355"/>
      <c r="GI14" s="355"/>
      <c r="GJ14" s="355"/>
      <c r="GK14" s="355"/>
      <c r="GL14" s="355"/>
      <c r="GM14" s="355"/>
      <c r="GN14" s="355"/>
      <c r="GO14" s="355"/>
      <c r="GP14" s="355"/>
      <c r="GQ14" s="355"/>
      <c r="GR14" s="355"/>
      <c r="GS14" s="355"/>
      <c r="GT14" s="355"/>
      <c r="GU14" s="355"/>
      <c r="GV14" s="355"/>
      <c r="GW14" s="355"/>
      <c r="GX14" s="355"/>
      <c r="GY14" s="355"/>
      <c r="GZ14" s="355"/>
      <c r="HA14" s="355"/>
      <c r="HB14" s="355"/>
      <c r="HC14" s="355"/>
      <c r="HD14" s="355"/>
      <c r="HE14" s="355"/>
      <c r="HF14" s="355"/>
      <c r="HG14" s="355"/>
      <c r="HH14" s="355"/>
      <c r="HI14" s="355"/>
      <c r="HJ14" s="355"/>
      <c r="HK14" s="355"/>
      <c r="HL14" s="355"/>
      <c r="HM14" s="355"/>
      <c r="HN14" s="355"/>
      <c r="HO14" s="355"/>
      <c r="HP14" s="355"/>
    </row>
    <row r="15" spans="1:224" ht="12.75">
      <c r="A15" s="142" t="s">
        <v>349</v>
      </c>
      <c r="B15" s="142"/>
      <c r="C15" s="142"/>
      <c r="D15" s="142"/>
      <c r="E15" s="142"/>
      <c r="F15" s="142"/>
      <c r="G15" s="142"/>
      <c r="H15" s="142"/>
      <c r="I15" s="142"/>
      <c r="J15" s="142"/>
      <c r="K15" s="142"/>
      <c r="L15" s="142"/>
      <c r="M15" s="142"/>
      <c r="N15" s="142"/>
      <c r="O15" s="142" t="s">
        <v>350</v>
      </c>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FT15" s="355"/>
      <c r="FU15" s="355"/>
      <c r="FV15" s="355"/>
      <c r="FW15" s="355"/>
      <c r="FX15" s="355"/>
      <c r="FY15" s="355"/>
      <c r="FZ15" s="355"/>
      <c r="GA15" s="355"/>
      <c r="GB15" s="355"/>
      <c r="GC15" s="355"/>
      <c r="GD15" s="355"/>
      <c r="GE15" s="355"/>
      <c r="GF15" s="355"/>
      <c r="GG15" s="355"/>
      <c r="GH15" s="355"/>
      <c r="GI15" s="355"/>
      <c r="GJ15" s="355"/>
      <c r="GK15" s="355"/>
      <c r="GL15" s="355"/>
      <c r="GM15" s="355"/>
      <c r="GN15" s="355"/>
      <c r="GO15" s="355"/>
      <c r="GP15" s="355"/>
      <c r="GQ15" s="355"/>
      <c r="GR15" s="355"/>
      <c r="GS15" s="355"/>
      <c r="GT15" s="355"/>
      <c r="GU15" s="355"/>
      <c r="GV15" s="355"/>
      <c r="GW15" s="355"/>
      <c r="GX15" s="355"/>
      <c r="GY15" s="355"/>
      <c r="GZ15" s="355"/>
      <c r="HA15" s="355"/>
      <c r="HB15" s="355"/>
      <c r="HC15" s="355"/>
      <c r="HD15" s="355"/>
      <c r="HE15" s="355"/>
      <c r="HF15" s="355"/>
      <c r="HG15" s="355"/>
      <c r="HH15" s="355"/>
      <c r="HI15" s="355"/>
      <c r="HJ15" s="355"/>
      <c r="HK15" s="355"/>
      <c r="HL15" s="355"/>
      <c r="HM15" s="355"/>
      <c r="HN15" s="355"/>
      <c r="HO15" s="355"/>
      <c r="HP15" s="355"/>
    </row>
    <row r="16" ht="11.25" customHeight="1"/>
    <row r="17" ht="11.25" customHeight="1"/>
    <row r="18" spans="1:224" s="143" customFormat="1" ht="11.25" customHeight="1">
      <c r="A18" s="348" t="s">
        <v>111</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50"/>
      <c r="AL18" s="348" t="s">
        <v>1</v>
      </c>
      <c r="AM18" s="349"/>
      <c r="AN18" s="349"/>
      <c r="AO18" s="349"/>
      <c r="AP18" s="349"/>
      <c r="AQ18" s="349"/>
      <c r="AR18" s="349"/>
      <c r="AS18" s="349"/>
      <c r="AT18" s="349"/>
      <c r="AU18" s="350"/>
      <c r="AV18" s="348" t="s">
        <v>351</v>
      </c>
      <c r="AW18" s="349"/>
      <c r="AX18" s="349"/>
      <c r="AY18" s="349"/>
      <c r="AZ18" s="349"/>
      <c r="BA18" s="349"/>
      <c r="BB18" s="349"/>
      <c r="BC18" s="350"/>
      <c r="BD18" s="348" t="s">
        <v>352</v>
      </c>
      <c r="BE18" s="349"/>
      <c r="BF18" s="349"/>
      <c r="BG18" s="349"/>
      <c r="BH18" s="349"/>
      <c r="BI18" s="349"/>
      <c r="BJ18" s="349"/>
      <c r="BK18" s="349"/>
      <c r="BL18" s="349"/>
      <c r="BM18" s="349"/>
      <c r="BN18" s="349"/>
      <c r="BO18" s="349"/>
      <c r="BP18" s="349"/>
      <c r="BQ18" s="350"/>
      <c r="BR18" s="348" t="s">
        <v>353</v>
      </c>
      <c r="BS18" s="349"/>
      <c r="BT18" s="349"/>
      <c r="BU18" s="349"/>
      <c r="BV18" s="349"/>
      <c r="BW18" s="349"/>
      <c r="BX18" s="349"/>
      <c r="BY18" s="349"/>
      <c r="BZ18" s="349"/>
      <c r="CA18" s="349"/>
      <c r="CB18" s="349"/>
      <c r="CC18" s="349"/>
      <c r="CD18" s="349"/>
      <c r="CE18" s="350"/>
      <c r="CF18" s="345" t="s">
        <v>354</v>
      </c>
      <c r="CG18" s="346"/>
      <c r="CH18" s="346"/>
      <c r="CI18" s="346"/>
      <c r="CJ18" s="346"/>
      <c r="CK18" s="346"/>
      <c r="CL18" s="346"/>
      <c r="CM18" s="346"/>
      <c r="CN18" s="346"/>
      <c r="CO18" s="346"/>
      <c r="CP18" s="346"/>
      <c r="CQ18" s="346"/>
      <c r="CR18" s="346"/>
      <c r="CS18" s="346"/>
      <c r="CT18" s="346"/>
      <c r="CU18" s="346"/>
      <c r="CV18" s="346"/>
      <c r="CW18" s="346"/>
      <c r="CX18" s="346"/>
      <c r="CY18" s="346"/>
      <c r="CZ18" s="346"/>
      <c r="DA18" s="346"/>
      <c r="DB18" s="346"/>
      <c r="DC18" s="346"/>
      <c r="DD18" s="346"/>
      <c r="DE18" s="346"/>
      <c r="DF18" s="346"/>
      <c r="DG18" s="346"/>
      <c r="DH18" s="346"/>
      <c r="DI18" s="346"/>
      <c r="DJ18" s="346"/>
      <c r="DK18" s="346"/>
      <c r="DL18" s="346"/>
      <c r="DM18" s="346"/>
      <c r="DN18" s="346"/>
      <c r="DO18" s="346"/>
      <c r="DP18" s="346"/>
      <c r="DQ18" s="346"/>
      <c r="DR18" s="346"/>
      <c r="DS18" s="346"/>
      <c r="DT18" s="346"/>
      <c r="DU18" s="346"/>
      <c r="DV18" s="346"/>
      <c r="DW18" s="346"/>
      <c r="DX18" s="346"/>
      <c r="DY18" s="346"/>
      <c r="DZ18" s="346"/>
      <c r="EA18" s="346"/>
      <c r="EB18" s="348" t="s">
        <v>355</v>
      </c>
      <c r="EC18" s="349"/>
      <c r="ED18" s="349"/>
      <c r="EE18" s="349"/>
      <c r="EF18" s="349"/>
      <c r="EG18" s="349"/>
      <c r="EH18" s="349"/>
      <c r="EI18" s="349"/>
      <c r="EJ18" s="349"/>
      <c r="EK18" s="349"/>
      <c r="EL18" s="349"/>
      <c r="EM18" s="349"/>
      <c r="EN18" s="349"/>
      <c r="EO18" s="350"/>
      <c r="EP18" s="348" t="s">
        <v>356</v>
      </c>
      <c r="EQ18" s="349"/>
      <c r="ER18" s="349"/>
      <c r="ES18" s="349"/>
      <c r="ET18" s="349"/>
      <c r="EU18" s="349"/>
      <c r="EV18" s="349"/>
      <c r="EW18" s="349"/>
      <c r="EX18" s="349"/>
      <c r="EY18" s="349"/>
      <c r="EZ18" s="349"/>
      <c r="FA18" s="349"/>
      <c r="FB18" s="349"/>
      <c r="FC18" s="350"/>
      <c r="FD18" s="345" t="s">
        <v>357</v>
      </c>
      <c r="FE18" s="346"/>
      <c r="FF18" s="346"/>
      <c r="FG18" s="346"/>
      <c r="FH18" s="346"/>
      <c r="FI18" s="346"/>
      <c r="FJ18" s="346"/>
      <c r="FK18" s="346"/>
      <c r="FL18" s="346"/>
      <c r="FM18" s="346"/>
      <c r="FN18" s="346"/>
      <c r="FO18" s="346"/>
      <c r="FP18" s="346"/>
      <c r="FQ18" s="346"/>
      <c r="FR18" s="346"/>
      <c r="FS18" s="346"/>
      <c r="FT18" s="346"/>
      <c r="FU18" s="346"/>
      <c r="FV18" s="346"/>
      <c r="FW18" s="346"/>
      <c r="FX18" s="346"/>
      <c r="FY18" s="346"/>
      <c r="FZ18" s="346"/>
      <c r="GA18" s="346"/>
      <c r="GB18" s="346"/>
      <c r="GC18" s="346"/>
      <c r="GD18" s="346"/>
      <c r="GE18" s="346"/>
      <c r="GF18" s="346"/>
      <c r="GG18" s="346"/>
      <c r="GH18" s="346"/>
      <c r="GI18" s="346"/>
      <c r="GJ18" s="346"/>
      <c r="GK18" s="346"/>
      <c r="GL18" s="346"/>
      <c r="GM18" s="346"/>
      <c r="GN18" s="346"/>
      <c r="GO18" s="346"/>
      <c r="GP18" s="346"/>
      <c r="GQ18" s="346"/>
      <c r="GR18" s="346"/>
      <c r="GS18" s="346"/>
      <c r="GT18" s="346"/>
      <c r="GU18" s="346"/>
      <c r="GV18" s="346"/>
      <c r="GW18" s="346"/>
      <c r="GX18" s="346"/>
      <c r="GY18" s="347"/>
      <c r="GZ18" s="348" t="s">
        <v>358</v>
      </c>
      <c r="HA18" s="349"/>
      <c r="HB18" s="349"/>
      <c r="HC18" s="349"/>
      <c r="HD18" s="349"/>
      <c r="HE18" s="349"/>
      <c r="HF18" s="349"/>
      <c r="HG18" s="349"/>
      <c r="HH18" s="349"/>
      <c r="HI18" s="349"/>
      <c r="HJ18" s="349"/>
      <c r="HK18" s="349"/>
      <c r="HL18" s="349"/>
      <c r="HM18" s="349"/>
      <c r="HN18" s="349"/>
      <c r="HO18" s="349"/>
      <c r="HP18" s="350"/>
    </row>
    <row r="19" spans="1:224" s="143" customFormat="1" ht="75.75" customHeight="1">
      <c r="A19" s="351"/>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3"/>
      <c r="AL19" s="351"/>
      <c r="AM19" s="352"/>
      <c r="AN19" s="352"/>
      <c r="AO19" s="352"/>
      <c r="AP19" s="352"/>
      <c r="AQ19" s="352"/>
      <c r="AR19" s="352"/>
      <c r="AS19" s="352"/>
      <c r="AT19" s="352"/>
      <c r="AU19" s="353"/>
      <c r="AV19" s="351"/>
      <c r="AW19" s="352"/>
      <c r="AX19" s="352"/>
      <c r="AY19" s="352"/>
      <c r="AZ19" s="352"/>
      <c r="BA19" s="352"/>
      <c r="BB19" s="352"/>
      <c r="BC19" s="353"/>
      <c r="BD19" s="351"/>
      <c r="BE19" s="352"/>
      <c r="BF19" s="352"/>
      <c r="BG19" s="352"/>
      <c r="BH19" s="352"/>
      <c r="BI19" s="352"/>
      <c r="BJ19" s="352"/>
      <c r="BK19" s="352"/>
      <c r="BL19" s="352"/>
      <c r="BM19" s="352"/>
      <c r="BN19" s="352"/>
      <c r="BO19" s="352"/>
      <c r="BP19" s="352"/>
      <c r="BQ19" s="353"/>
      <c r="BR19" s="351"/>
      <c r="BS19" s="352"/>
      <c r="BT19" s="352"/>
      <c r="BU19" s="352"/>
      <c r="BV19" s="352"/>
      <c r="BW19" s="352"/>
      <c r="BX19" s="352"/>
      <c r="BY19" s="352"/>
      <c r="BZ19" s="352"/>
      <c r="CA19" s="352"/>
      <c r="CB19" s="352"/>
      <c r="CC19" s="352"/>
      <c r="CD19" s="352"/>
      <c r="CE19" s="353"/>
      <c r="CF19" s="351" t="s">
        <v>359</v>
      </c>
      <c r="CG19" s="352"/>
      <c r="CH19" s="352"/>
      <c r="CI19" s="352"/>
      <c r="CJ19" s="352"/>
      <c r="CK19" s="352"/>
      <c r="CL19" s="352"/>
      <c r="CM19" s="352"/>
      <c r="CN19" s="352"/>
      <c r="CO19" s="352"/>
      <c r="CP19" s="352"/>
      <c r="CQ19" s="352"/>
      <c r="CR19" s="352"/>
      <c r="CS19" s="352"/>
      <c r="CT19" s="352"/>
      <c r="CU19" s="353"/>
      <c r="CV19" s="354" t="s">
        <v>360</v>
      </c>
      <c r="CW19" s="354"/>
      <c r="CX19" s="354"/>
      <c r="CY19" s="354"/>
      <c r="CZ19" s="354"/>
      <c r="DA19" s="354"/>
      <c r="DB19" s="354"/>
      <c r="DC19" s="354"/>
      <c r="DD19" s="354"/>
      <c r="DE19" s="354"/>
      <c r="DF19" s="354"/>
      <c r="DG19" s="354"/>
      <c r="DH19" s="354"/>
      <c r="DI19" s="354"/>
      <c r="DJ19" s="354"/>
      <c r="DK19" s="354"/>
      <c r="DL19" s="345" t="s">
        <v>361</v>
      </c>
      <c r="DM19" s="346"/>
      <c r="DN19" s="346"/>
      <c r="DO19" s="346"/>
      <c r="DP19" s="346"/>
      <c r="DQ19" s="346"/>
      <c r="DR19" s="346"/>
      <c r="DS19" s="346"/>
      <c r="DT19" s="346"/>
      <c r="DU19" s="346"/>
      <c r="DV19" s="346"/>
      <c r="DW19" s="346"/>
      <c r="DX19" s="346"/>
      <c r="DY19" s="346"/>
      <c r="DZ19" s="346"/>
      <c r="EA19" s="347"/>
      <c r="EB19" s="351"/>
      <c r="EC19" s="352"/>
      <c r="ED19" s="352"/>
      <c r="EE19" s="352"/>
      <c r="EF19" s="352"/>
      <c r="EG19" s="352"/>
      <c r="EH19" s="352"/>
      <c r="EI19" s="352"/>
      <c r="EJ19" s="352"/>
      <c r="EK19" s="352"/>
      <c r="EL19" s="352"/>
      <c r="EM19" s="352"/>
      <c r="EN19" s="352"/>
      <c r="EO19" s="353"/>
      <c r="EP19" s="351"/>
      <c r="EQ19" s="352"/>
      <c r="ER19" s="352"/>
      <c r="ES19" s="352"/>
      <c r="ET19" s="352"/>
      <c r="EU19" s="352"/>
      <c r="EV19" s="352"/>
      <c r="EW19" s="352"/>
      <c r="EX19" s="352"/>
      <c r="EY19" s="352"/>
      <c r="EZ19" s="352"/>
      <c r="FA19" s="352"/>
      <c r="FB19" s="352"/>
      <c r="FC19" s="353"/>
      <c r="FD19" s="351" t="s">
        <v>359</v>
      </c>
      <c r="FE19" s="352"/>
      <c r="FF19" s="352"/>
      <c r="FG19" s="352"/>
      <c r="FH19" s="352"/>
      <c r="FI19" s="352"/>
      <c r="FJ19" s="352"/>
      <c r="FK19" s="352"/>
      <c r="FL19" s="352"/>
      <c r="FM19" s="352"/>
      <c r="FN19" s="352"/>
      <c r="FO19" s="352"/>
      <c r="FP19" s="352"/>
      <c r="FQ19" s="352"/>
      <c r="FR19" s="352"/>
      <c r="FS19" s="353"/>
      <c r="FT19" s="354" t="s">
        <v>360</v>
      </c>
      <c r="FU19" s="354"/>
      <c r="FV19" s="354"/>
      <c r="FW19" s="354"/>
      <c r="FX19" s="354"/>
      <c r="FY19" s="354"/>
      <c r="FZ19" s="354"/>
      <c r="GA19" s="354"/>
      <c r="GB19" s="354"/>
      <c r="GC19" s="354"/>
      <c r="GD19" s="354"/>
      <c r="GE19" s="354"/>
      <c r="GF19" s="354"/>
      <c r="GG19" s="354"/>
      <c r="GH19" s="354"/>
      <c r="GI19" s="354"/>
      <c r="GJ19" s="345" t="s">
        <v>361</v>
      </c>
      <c r="GK19" s="346"/>
      <c r="GL19" s="346"/>
      <c r="GM19" s="346"/>
      <c r="GN19" s="346"/>
      <c r="GO19" s="346"/>
      <c r="GP19" s="346"/>
      <c r="GQ19" s="346"/>
      <c r="GR19" s="346"/>
      <c r="GS19" s="346"/>
      <c r="GT19" s="346"/>
      <c r="GU19" s="346"/>
      <c r="GV19" s="346"/>
      <c r="GW19" s="346"/>
      <c r="GX19" s="346"/>
      <c r="GY19" s="347"/>
      <c r="GZ19" s="351"/>
      <c r="HA19" s="352"/>
      <c r="HB19" s="352"/>
      <c r="HC19" s="352"/>
      <c r="HD19" s="352"/>
      <c r="HE19" s="352"/>
      <c r="HF19" s="352"/>
      <c r="HG19" s="352"/>
      <c r="HH19" s="352"/>
      <c r="HI19" s="352"/>
      <c r="HJ19" s="352"/>
      <c r="HK19" s="352"/>
      <c r="HL19" s="352"/>
      <c r="HM19" s="352"/>
      <c r="HN19" s="352"/>
      <c r="HO19" s="352"/>
      <c r="HP19" s="353"/>
    </row>
    <row r="20" spans="1:224" s="144" customFormat="1" ht="9.75">
      <c r="A20" s="341">
        <v>1</v>
      </c>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3"/>
      <c r="AL20" s="344">
        <v>2</v>
      </c>
      <c r="AM20" s="344"/>
      <c r="AN20" s="344"/>
      <c r="AO20" s="344"/>
      <c r="AP20" s="344"/>
      <c r="AQ20" s="344"/>
      <c r="AR20" s="344"/>
      <c r="AS20" s="344"/>
      <c r="AT20" s="344"/>
      <c r="AU20" s="344"/>
      <c r="AV20" s="344">
        <v>3</v>
      </c>
      <c r="AW20" s="344"/>
      <c r="AX20" s="344"/>
      <c r="AY20" s="344"/>
      <c r="AZ20" s="344"/>
      <c r="BA20" s="344"/>
      <c r="BB20" s="344"/>
      <c r="BC20" s="344"/>
      <c r="BD20" s="344">
        <v>4</v>
      </c>
      <c r="BE20" s="344"/>
      <c r="BF20" s="344"/>
      <c r="BG20" s="344"/>
      <c r="BH20" s="344"/>
      <c r="BI20" s="344"/>
      <c r="BJ20" s="344"/>
      <c r="BK20" s="344"/>
      <c r="BL20" s="344"/>
      <c r="BM20" s="344"/>
      <c r="BN20" s="344"/>
      <c r="BO20" s="344"/>
      <c r="BP20" s="344"/>
      <c r="BQ20" s="344"/>
      <c r="BR20" s="344">
        <v>5</v>
      </c>
      <c r="BS20" s="344"/>
      <c r="BT20" s="344"/>
      <c r="BU20" s="344"/>
      <c r="BV20" s="344"/>
      <c r="BW20" s="344"/>
      <c r="BX20" s="344"/>
      <c r="BY20" s="344"/>
      <c r="BZ20" s="344"/>
      <c r="CA20" s="344"/>
      <c r="CB20" s="344"/>
      <c r="CC20" s="344"/>
      <c r="CD20" s="344"/>
      <c r="CE20" s="344"/>
      <c r="CF20" s="344">
        <v>6</v>
      </c>
      <c r="CG20" s="344"/>
      <c r="CH20" s="344"/>
      <c r="CI20" s="344"/>
      <c r="CJ20" s="344"/>
      <c r="CK20" s="344"/>
      <c r="CL20" s="344"/>
      <c r="CM20" s="344"/>
      <c r="CN20" s="344"/>
      <c r="CO20" s="344"/>
      <c r="CP20" s="344"/>
      <c r="CQ20" s="344"/>
      <c r="CR20" s="344"/>
      <c r="CS20" s="344"/>
      <c r="CT20" s="344"/>
      <c r="CU20" s="344"/>
      <c r="CV20" s="344">
        <v>7</v>
      </c>
      <c r="CW20" s="344"/>
      <c r="CX20" s="344"/>
      <c r="CY20" s="344"/>
      <c r="CZ20" s="344"/>
      <c r="DA20" s="344"/>
      <c r="DB20" s="344"/>
      <c r="DC20" s="344"/>
      <c r="DD20" s="344"/>
      <c r="DE20" s="344"/>
      <c r="DF20" s="344"/>
      <c r="DG20" s="344"/>
      <c r="DH20" s="344"/>
      <c r="DI20" s="344"/>
      <c r="DJ20" s="344"/>
      <c r="DK20" s="344"/>
      <c r="DL20" s="344">
        <v>8</v>
      </c>
      <c r="DM20" s="344"/>
      <c r="DN20" s="344"/>
      <c r="DO20" s="344"/>
      <c r="DP20" s="344"/>
      <c r="DQ20" s="344"/>
      <c r="DR20" s="344"/>
      <c r="DS20" s="344"/>
      <c r="DT20" s="344"/>
      <c r="DU20" s="344"/>
      <c r="DV20" s="344"/>
      <c r="DW20" s="344"/>
      <c r="DX20" s="344"/>
      <c r="DY20" s="344"/>
      <c r="DZ20" s="344"/>
      <c r="EA20" s="344"/>
      <c r="EB20" s="344">
        <v>9</v>
      </c>
      <c r="EC20" s="344"/>
      <c r="ED20" s="344"/>
      <c r="EE20" s="344"/>
      <c r="EF20" s="344"/>
      <c r="EG20" s="344"/>
      <c r="EH20" s="344"/>
      <c r="EI20" s="344"/>
      <c r="EJ20" s="344"/>
      <c r="EK20" s="344"/>
      <c r="EL20" s="344"/>
      <c r="EM20" s="344"/>
      <c r="EN20" s="344"/>
      <c r="EO20" s="344"/>
      <c r="EP20" s="341">
        <v>10</v>
      </c>
      <c r="EQ20" s="342"/>
      <c r="ER20" s="342"/>
      <c r="ES20" s="342"/>
      <c r="ET20" s="342"/>
      <c r="EU20" s="342"/>
      <c r="EV20" s="342"/>
      <c r="EW20" s="342"/>
      <c r="EX20" s="342"/>
      <c r="EY20" s="342"/>
      <c r="EZ20" s="342"/>
      <c r="FA20" s="342"/>
      <c r="FB20" s="342"/>
      <c r="FC20" s="343"/>
      <c r="FD20" s="341">
        <v>11</v>
      </c>
      <c r="FE20" s="342"/>
      <c r="FF20" s="342"/>
      <c r="FG20" s="342"/>
      <c r="FH20" s="342"/>
      <c r="FI20" s="342"/>
      <c r="FJ20" s="342"/>
      <c r="FK20" s="342"/>
      <c r="FL20" s="342"/>
      <c r="FM20" s="342"/>
      <c r="FN20" s="342"/>
      <c r="FO20" s="342"/>
      <c r="FP20" s="342"/>
      <c r="FQ20" s="342"/>
      <c r="FR20" s="342"/>
      <c r="FS20" s="343"/>
      <c r="FT20" s="341">
        <v>12</v>
      </c>
      <c r="FU20" s="342"/>
      <c r="FV20" s="342"/>
      <c r="FW20" s="342"/>
      <c r="FX20" s="342"/>
      <c r="FY20" s="342"/>
      <c r="FZ20" s="342"/>
      <c r="GA20" s="342"/>
      <c r="GB20" s="342"/>
      <c r="GC20" s="342"/>
      <c r="GD20" s="342"/>
      <c r="GE20" s="342"/>
      <c r="GF20" s="342"/>
      <c r="GG20" s="342"/>
      <c r="GH20" s="342"/>
      <c r="GI20" s="343"/>
      <c r="GJ20" s="341">
        <v>13</v>
      </c>
      <c r="GK20" s="342"/>
      <c r="GL20" s="342"/>
      <c r="GM20" s="342"/>
      <c r="GN20" s="342"/>
      <c r="GO20" s="342"/>
      <c r="GP20" s="342"/>
      <c r="GQ20" s="342"/>
      <c r="GR20" s="342"/>
      <c r="GS20" s="342"/>
      <c r="GT20" s="342"/>
      <c r="GU20" s="342"/>
      <c r="GV20" s="342"/>
      <c r="GW20" s="342"/>
      <c r="GX20" s="342"/>
      <c r="GY20" s="343"/>
      <c r="GZ20" s="344">
        <v>14</v>
      </c>
      <c r="HA20" s="344"/>
      <c r="HB20" s="344"/>
      <c r="HC20" s="344"/>
      <c r="HD20" s="344"/>
      <c r="HE20" s="344"/>
      <c r="HF20" s="344"/>
      <c r="HG20" s="344"/>
      <c r="HH20" s="344"/>
      <c r="HI20" s="344"/>
      <c r="HJ20" s="344"/>
      <c r="HK20" s="344"/>
      <c r="HL20" s="344"/>
      <c r="HM20" s="344"/>
      <c r="HN20" s="344"/>
      <c r="HO20" s="344"/>
      <c r="HP20" s="344"/>
    </row>
    <row r="21" spans="1:224" s="146" customFormat="1" ht="9.75" customHeight="1">
      <c r="A21" s="145"/>
      <c r="B21" s="298" t="s">
        <v>362</v>
      </c>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9"/>
      <c r="AL21" s="275" t="s">
        <v>363</v>
      </c>
      <c r="AM21" s="276"/>
      <c r="AN21" s="276"/>
      <c r="AO21" s="276"/>
      <c r="AP21" s="276"/>
      <c r="AQ21" s="276"/>
      <c r="AR21" s="276"/>
      <c r="AS21" s="276"/>
      <c r="AT21" s="276"/>
      <c r="AU21" s="277"/>
      <c r="AV21" s="300" t="s">
        <v>364</v>
      </c>
      <c r="AW21" s="301"/>
      <c r="AX21" s="301"/>
      <c r="AY21" s="301"/>
      <c r="AZ21" s="301"/>
      <c r="BA21" s="301"/>
      <c r="BB21" s="301"/>
      <c r="BC21" s="302"/>
      <c r="BD21" s="275">
        <v>1435459</v>
      </c>
      <c r="BE21" s="276"/>
      <c r="BF21" s="276"/>
      <c r="BG21" s="276"/>
      <c r="BH21" s="276"/>
      <c r="BI21" s="276"/>
      <c r="BJ21" s="276"/>
      <c r="BK21" s="276"/>
      <c r="BL21" s="276"/>
      <c r="BM21" s="276"/>
      <c r="BN21" s="276"/>
      <c r="BO21" s="276"/>
      <c r="BP21" s="276"/>
      <c r="BQ21" s="277"/>
      <c r="BR21" s="275">
        <v>1435459</v>
      </c>
      <c r="BS21" s="276"/>
      <c r="BT21" s="276"/>
      <c r="BU21" s="276"/>
      <c r="BV21" s="276"/>
      <c r="BW21" s="276"/>
      <c r="BX21" s="276"/>
      <c r="BY21" s="276"/>
      <c r="BZ21" s="276"/>
      <c r="CA21" s="276"/>
      <c r="CB21" s="276"/>
      <c r="CC21" s="276"/>
      <c r="CD21" s="276"/>
      <c r="CE21" s="277"/>
      <c r="CF21" s="332">
        <f>1435459-DL21</f>
        <v>1431842.85</v>
      </c>
      <c r="CG21" s="333"/>
      <c r="CH21" s="333"/>
      <c r="CI21" s="333"/>
      <c r="CJ21" s="333"/>
      <c r="CK21" s="333"/>
      <c r="CL21" s="333"/>
      <c r="CM21" s="333"/>
      <c r="CN21" s="333"/>
      <c r="CO21" s="333"/>
      <c r="CP21" s="333"/>
      <c r="CQ21" s="333"/>
      <c r="CR21" s="333"/>
      <c r="CS21" s="333"/>
      <c r="CT21" s="333"/>
      <c r="CU21" s="334"/>
      <c r="CV21" s="275">
        <v>0</v>
      </c>
      <c r="CW21" s="276"/>
      <c r="CX21" s="276"/>
      <c r="CY21" s="276"/>
      <c r="CZ21" s="276"/>
      <c r="DA21" s="276"/>
      <c r="DB21" s="276"/>
      <c r="DC21" s="276"/>
      <c r="DD21" s="276"/>
      <c r="DE21" s="276"/>
      <c r="DF21" s="276"/>
      <c r="DG21" s="276"/>
      <c r="DH21" s="276"/>
      <c r="DI21" s="276"/>
      <c r="DJ21" s="276"/>
      <c r="DK21" s="277"/>
      <c r="DL21" s="332">
        <v>3616.15</v>
      </c>
      <c r="DM21" s="333"/>
      <c r="DN21" s="333"/>
      <c r="DO21" s="333"/>
      <c r="DP21" s="333"/>
      <c r="DQ21" s="333"/>
      <c r="DR21" s="333"/>
      <c r="DS21" s="333"/>
      <c r="DT21" s="333"/>
      <c r="DU21" s="333"/>
      <c r="DV21" s="333"/>
      <c r="DW21" s="333"/>
      <c r="DX21" s="333"/>
      <c r="DY21" s="333"/>
      <c r="DZ21" s="333"/>
      <c r="EA21" s="334"/>
      <c r="EB21" s="275">
        <v>1280145</v>
      </c>
      <c r="EC21" s="276"/>
      <c r="ED21" s="276"/>
      <c r="EE21" s="276"/>
      <c r="EF21" s="276"/>
      <c r="EG21" s="276"/>
      <c r="EH21" s="276"/>
      <c r="EI21" s="276"/>
      <c r="EJ21" s="276"/>
      <c r="EK21" s="276"/>
      <c r="EL21" s="276"/>
      <c r="EM21" s="276"/>
      <c r="EN21" s="276"/>
      <c r="EO21" s="277"/>
      <c r="EP21" s="275">
        <v>1280145</v>
      </c>
      <c r="EQ21" s="276"/>
      <c r="ER21" s="276"/>
      <c r="ES21" s="276"/>
      <c r="ET21" s="276"/>
      <c r="EU21" s="276"/>
      <c r="EV21" s="276"/>
      <c r="EW21" s="276"/>
      <c r="EX21" s="276"/>
      <c r="EY21" s="276"/>
      <c r="EZ21" s="276"/>
      <c r="FA21" s="276"/>
      <c r="FB21" s="276"/>
      <c r="FC21" s="277"/>
      <c r="FD21" s="332">
        <f>1280145-GJ21</f>
        <v>1275551.695</v>
      </c>
      <c r="FE21" s="333"/>
      <c r="FF21" s="333"/>
      <c r="FG21" s="333"/>
      <c r="FH21" s="333"/>
      <c r="FI21" s="333"/>
      <c r="FJ21" s="333"/>
      <c r="FK21" s="333"/>
      <c r="FL21" s="333"/>
      <c r="FM21" s="333"/>
      <c r="FN21" s="333"/>
      <c r="FO21" s="333"/>
      <c r="FP21" s="333"/>
      <c r="FQ21" s="333"/>
      <c r="FR21" s="333"/>
      <c r="FS21" s="334"/>
      <c r="FT21" s="275">
        <v>0</v>
      </c>
      <c r="FU21" s="276"/>
      <c r="FV21" s="276"/>
      <c r="FW21" s="276"/>
      <c r="FX21" s="276"/>
      <c r="FY21" s="276"/>
      <c r="FZ21" s="276"/>
      <c r="GA21" s="276"/>
      <c r="GB21" s="276"/>
      <c r="GC21" s="276"/>
      <c r="GD21" s="276"/>
      <c r="GE21" s="276"/>
      <c r="GF21" s="276"/>
      <c r="GG21" s="276"/>
      <c r="GH21" s="276"/>
      <c r="GI21" s="277"/>
      <c r="GJ21" s="332">
        <v>4593.305</v>
      </c>
      <c r="GK21" s="333"/>
      <c r="GL21" s="333"/>
      <c r="GM21" s="333"/>
      <c r="GN21" s="333"/>
      <c r="GO21" s="333"/>
      <c r="GP21" s="333"/>
      <c r="GQ21" s="333"/>
      <c r="GR21" s="333"/>
      <c r="GS21" s="333"/>
      <c r="GT21" s="333"/>
      <c r="GU21" s="333"/>
      <c r="GV21" s="333"/>
      <c r="GW21" s="333"/>
      <c r="GX21" s="333"/>
      <c r="GY21" s="334"/>
      <c r="GZ21" s="281" t="s">
        <v>365</v>
      </c>
      <c r="HA21" s="282"/>
      <c r="HB21" s="282"/>
      <c r="HC21" s="282"/>
      <c r="HD21" s="282"/>
      <c r="HE21" s="282"/>
      <c r="HF21" s="282"/>
      <c r="HG21" s="282"/>
      <c r="HH21" s="282"/>
      <c r="HI21" s="282"/>
      <c r="HJ21" s="282"/>
      <c r="HK21" s="282"/>
      <c r="HL21" s="282"/>
      <c r="HM21" s="282"/>
      <c r="HN21" s="282"/>
      <c r="HO21" s="282"/>
      <c r="HP21" s="283"/>
    </row>
    <row r="22" spans="1:224" s="146" customFormat="1" ht="9.75" customHeight="1">
      <c r="A22" s="147"/>
      <c r="B22" s="296" t="s">
        <v>366</v>
      </c>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7"/>
      <c r="AL22" s="290"/>
      <c r="AM22" s="291"/>
      <c r="AN22" s="291"/>
      <c r="AO22" s="291"/>
      <c r="AP22" s="291"/>
      <c r="AQ22" s="291"/>
      <c r="AR22" s="291"/>
      <c r="AS22" s="291"/>
      <c r="AT22" s="291"/>
      <c r="AU22" s="292"/>
      <c r="AV22" s="306"/>
      <c r="AW22" s="307"/>
      <c r="AX22" s="307"/>
      <c r="AY22" s="307"/>
      <c r="AZ22" s="307"/>
      <c r="BA22" s="307"/>
      <c r="BB22" s="307"/>
      <c r="BC22" s="308"/>
      <c r="BD22" s="290"/>
      <c r="BE22" s="291"/>
      <c r="BF22" s="291"/>
      <c r="BG22" s="291"/>
      <c r="BH22" s="291"/>
      <c r="BI22" s="291"/>
      <c r="BJ22" s="291"/>
      <c r="BK22" s="291"/>
      <c r="BL22" s="291"/>
      <c r="BM22" s="291"/>
      <c r="BN22" s="291"/>
      <c r="BO22" s="291"/>
      <c r="BP22" s="291"/>
      <c r="BQ22" s="292"/>
      <c r="BR22" s="290"/>
      <c r="BS22" s="291"/>
      <c r="BT22" s="291"/>
      <c r="BU22" s="291"/>
      <c r="BV22" s="291"/>
      <c r="BW22" s="291"/>
      <c r="BX22" s="291"/>
      <c r="BY22" s="291"/>
      <c r="BZ22" s="291"/>
      <c r="CA22" s="291"/>
      <c r="CB22" s="291"/>
      <c r="CC22" s="291"/>
      <c r="CD22" s="291"/>
      <c r="CE22" s="292"/>
      <c r="CF22" s="338"/>
      <c r="CG22" s="339"/>
      <c r="CH22" s="339"/>
      <c r="CI22" s="339"/>
      <c r="CJ22" s="339"/>
      <c r="CK22" s="339"/>
      <c r="CL22" s="339"/>
      <c r="CM22" s="339"/>
      <c r="CN22" s="339"/>
      <c r="CO22" s="339"/>
      <c r="CP22" s="339"/>
      <c r="CQ22" s="339"/>
      <c r="CR22" s="339"/>
      <c r="CS22" s="339"/>
      <c r="CT22" s="339"/>
      <c r="CU22" s="340"/>
      <c r="CV22" s="290"/>
      <c r="CW22" s="291"/>
      <c r="CX22" s="291"/>
      <c r="CY22" s="291"/>
      <c r="CZ22" s="291"/>
      <c r="DA22" s="291"/>
      <c r="DB22" s="291"/>
      <c r="DC22" s="291"/>
      <c r="DD22" s="291"/>
      <c r="DE22" s="291"/>
      <c r="DF22" s="291"/>
      <c r="DG22" s="291"/>
      <c r="DH22" s="291"/>
      <c r="DI22" s="291"/>
      <c r="DJ22" s="291"/>
      <c r="DK22" s="292"/>
      <c r="DL22" s="338"/>
      <c r="DM22" s="339"/>
      <c r="DN22" s="339"/>
      <c r="DO22" s="339"/>
      <c r="DP22" s="339"/>
      <c r="DQ22" s="339"/>
      <c r="DR22" s="339"/>
      <c r="DS22" s="339"/>
      <c r="DT22" s="339"/>
      <c r="DU22" s="339"/>
      <c r="DV22" s="339"/>
      <c r="DW22" s="339"/>
      <c r="DX22" s="339"/>
      <c r="DY22" s="339"/>
      <c r="DZ22" s="339"/>
      <c r="EA22" s="340"/>
      <c r="EB22" s="290"/>
      <c r="EC22" s="291"/>
      <c r="ED22" s="291"/>
      <c r="EE22" s="291"/>
      <c r="EF22" s="291"/>
      <c r="EG22" s="291"/>
      <c r="EH22" s="291"/>
      <c r="EI22" s="291"/>
      <c r="EJ22" s="291"/>
      <c r="EK22" s="291"/>
      <c r="EL22" s="291"/>
      <c r="EM22" s="291"/>
      <c r="EN22" s="291"/>
      <c r="EO22" s="292"/>
      <c r="EP22" s="290"/>
      <c r="EQ22" s="291"/>
      <c r="ER22" s="291"/>
      <c r="ES22" s="291"/>
      <c r="ET22" s="291"/>
      <c r="EU22" s="291"/>
      <c r="EV22" s="291"/>
      <c r="EW22" s="291"/>
      <c r="EX22" s="291"/>
      <c r="EY22" s="291"/>
      <c r="EZ22" s="291"/>
      <c r="FA22" s="291"/>
      <c r="FB22" s="291"/>
      <c r="FC22" s="292"/>
      <c r="FD22" s="338"/>
      <c r="FE22" s="339"/>
      <c r="FF22" s="339"/>
      <c r="FG22" s="339"/>
      <c r="FH22" s="339"/>
      <c r="FI22" s="339"/>
      <c r="FJ22" s="339"/>
      <c r="FK22" s="339"/>
      <c r="FL22" s="339"/>
      <c r="FM22" s="339"/>
      <c r="FN22" s="339"/>
      <c r="FO22" s="339"/>
      <c r="FP22" s="339"/>
      <c r="FQ22" s="339"/>
      <c r="FR22" s="339"/>
      <c r="FS22" s="340"/>
      <c r="FT22" s="290"/>
      <c r="FU22" s="291"/>
      <c r="FV22" s="291"/>
      <c r="FW22" s="291"/>
      <c r="FX22" s="291"/>
      <c r="FY22" s="291"/>
      <c r="FZ22" s="291"/>
      <c r="GA22" s="291"/>
      <c r="GB22" s="291"/>
      <c r="GC22" s="291"/>
      <c r="GD22" s="291"/>
      <c r="GE22" s="291"/>
      <c r="GF22" s="291"/>
      <c r="GG22" s="291"/>
      <c r="GH22" s="291"/>
      <c r="GI22" s="292"/>
      <c r="GJ22" s="338"/>
      <c r="GK22" s="339"/>
      <c r="GL22" s="339"/>
      <c r="GM22" s="339"/>
      <c r="GN22" s="339"/>
      <c r="GO22" s="339"/>
      <c r="GP22" s="339"/>
      <c r="GQ22" s="339"/>
      <c r="GR22" s="339"/>
      <c r="GS22" s="339"/>
      <c r="GT22" s="339"/>
      <c r="GU22" s="339"/>
      <c r="GV22" s="339"/>
      <c r="GW22" s="339"/>
      <c r="GX22" s="339"/>
      <c r="GY22" s="340"/>
      <c r="GZ22" s="293"/>
      <c r="HA22" s="294"/>
      <c r="HB22" s="294"/>
      <c r="HC22" s="294"/>
      <c r="HD22" s="294"/>
      <c r="HE22" s="294"/>
      <c r="HF22" s="294"/>
      <c r="HG22" s="294"/>
      <c r="HH22" s="294"/>
      <c r="HI22" s="294"/>
      <c r="HJ22" s="294"/>
      <c r="HK22" s="294"/>
      <c r="HL22" s="294"/>
      <c r="HM22" s="294"/>
      <c r="HN22" s="294"/>
      <c r="HO22" s="294"/>
      <c r="HP22" s="295"/>
    </row>
    <row r="23" spans="1:224" s="146" customFormat="1" ht="9.75" customHeight="1">
      <c r="A23" s="147"/>
      <c r="B23" s="296" t="s">
        <v>367</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7"/>
      <c r="AL23" s="290"/>
      <c r="AM23" s="291"/>
      <c r="AN23" s="291"/>
      <c r="AO23" s="291"/>
      <c r="AP23" s="291"/>
      <c r="AQ23" s="291"/>
      <c r="AR23" s="291"/>
      <c r="AS23" s="291"/>
      <c r="AT23" s="291"/>
      <c r="AU23" s="292"/>
      <c r="AV23" s="306"/>
      <c r="AW23" s="307"/>
      <c r="AX23" s="307"/>
      <c r="AY23" s="307"/>
      <c r="AZ23" s="307"/>
      <c r="BA23" s="307"/>
      <c r="BB23" s="307"/>
      <c r="BC23" s="308"/>
      <c r="BD23" s="290"/>
      <c r="BE23" s="291"/>
      <c r="BF23" s="291"/>
      <c r="BG23" s="291"/>
      <c r="BH23" s="291"/>
      <c r="BI23" s="291"/>
      <c r="BJ23" s="291"/>
      <c r="BK23" s="291"/>
      <c r="BL23" s="291"/>
      <c r="BM23" s="291"/>
      <c r="BN23" s="291"/>
      <c r="BO23" s="291"/>
      <c r="BP23" s="291"/>
      <c r="BQ23" s="292"/>
      <c r="BR23" s="290"/>
      <c r="BS23" s="291"/>
      <c r="BT23" s="291"/>
      <c r="BU23" s="291"/>
      <c r="BV23" s="291"/>
      <c r="BW23" s="291"/>
      <c r="BX23" s="291"/>
      <c r="BY23" s="291"/>
      <c r="BZ23" s="291"/>
      <c r="CA23" s="291"/>
      <c r="CB23" s="291"/>
      <c r="CC23" s="291"/>
      <c r="CD23" s="291"/>
      <c r="CE23" s="292"/>
      <c r="CF23" s="338"/>
      <c r="CG23" s="339"/>
      <c r="CH23" s="339"/>
      <c r="CI23" s="339"/>
      <c r="CJ23" s="339"/>
      <c r="CK23" s="339"/>
      <c r="CL23" s="339"/>
      <c r="CM23" s="339"/>
      <c r="CN23" s="339"/>
      <c r="CO23" s="339"/>
      <c r="CP23" s="339"/>
      <c r="CQ23" s="339"/>
      <c r="CR23" s="339"/>
      <c r="CS23" s="339"/>
      <c r="CT23" s="339"/>
      <c r="CU23" s="340"/>
      <c r="CV23" s="290"/>
      <c r="CW23" s="291"/>
      <c r="CX23" s="291"/>
      <c r="CY23" s="291"/>
      <c r="CZ23" s="291"/>
      <c r="DA23" s="291"/>
      <c r="DB23" s="291"/>
      <c r="DC23" s="291"/>
      <c r="DD23" s="291"/>
      <c r="DE23" s="291"/>
      <c r="DF23" s="291"/>
      <c r="DG23" s="291"/>
      <c r="DH23" s="291"/>
      <c r="DI23" s="291"/>
      <c r="DJ23" s="291"/>
      <c r="DK23" s="292"/>
      <c r="DL23" s="338"/>
      <c r="DM23" s="339"/>
      <c r="DN23" s="339"/>
      <c r="DO23" s="339"/>
      <c r="DP23" s="339"/>
      <c r="DQ23" s="339"/>
      <c r="DR23" s="339"/>
      <c r="DS23" s="339"/>
      <c r="DT23" s="339"/>
      <c r="DU23" s="339"/>
      <c r="DV23" s="339"/>
      <c r="DW23" s="339"/>
      <c r="DX23" s="339"/>
      <c r="DY23" s="339"/>
      <c r="DZ23" s="339"/>
      <c r="EA23" s="340"/>
      <c r="EB23" s="290"/>
      <c r="EC23" s="291"/>
      <c r="ED23" s="291"/>
      <c r="EE23" s="291"/>
      <c r="EF23" s="291"/>
      <c r="EG23" s="291"/>
      <c r="EH23" s="291"/>
      <c r="EI23" s="291"/>
      <c r="EJ23" s="291"/>
      <c r="EK23" s="291"/>
      <c r="EL23" s="291"/>
      <c r="EM23" s="291"/>
      <c r="EN23" s="291"/>
      <c r="EO23" s="292"/>
      <c r="EP23" s="290"/>
      <c r="EQ23" s="291"/>
      <c r="ER23" s="291"/>
      <c r="ES23" s="291"/>
      <c r="ET23" s="291"/>
      <c r="EU23" s="291"/>
      <c r="EV23" s="291"/>
      <c r="EW23" s="291"/>
      <c r="EX23" s="291"/>
      <c r="EY23" s="291"/>
      <c r="EZ23" s="291"/>
      <c r="FA23" s="291"/>
      <c r="FB23" s="291"/>
      <c r="FC23" s="292"/>
      <c r="FD23" s="338"/>
      <c r="FE23" s="339"/>
      <c r="FF23" s="339"/>
      <c r="FG23" s="339"/>
      <c r="FH23" s="339"/>
      <c r="FI23" s="339"/>
      <c r="FJ23" s="339"/>
      <c r="FK23" s="339"/>
      <c r="FL23" s="339"/>
      <c r="FM23" s="339"/>
      <c r="FN23" s="339"/>
      <c r="FO23" s="339"/>
      <c r="FP23" s="339"/>
      <c r="FQ23" s="339"/>
      <c r="FR23" s="339"/>
      <c r="FS23" s="340"/>
      <c r="FT23" s="290"/>
      <c r="FU23" s="291"/>
      <c r="FV23" s="291"/>
      <c r="FW23" s="291"/>
      <c r="FX23" s="291"/>
      <c r="FY23" s="291"/>
      <c r="FZ23" s="291"/>
      <c r="GA23" s="291"/>
      <c r="GB23" s="291"/>
      <c r="GC23" s="291"/>
      <c r="GD23" s="291"/>
      <c r="GE23" s="291"/>
      <c r="GF23" s="291"/>
      <c r="GG23" s="291"/>
      <c r="GH23" s="291"/>
      <c r="GI23" s="292"/>
      <c r="GJ23" s="338"/>
      <c r="GK23" s="339"/>
      <c r="GL23" s="339"/>
      <c r="GM23" s="339"/>
      <c r="GN23" s="339"/>
      <c r="GO23" s="339"/>
      <c r="GP23" s="339"/>
      <c r="GQ23" s="339"/>
      <c r="GR23" s="339"/>
      <c r="GS23" s="339"/>
      <c r="GT23" s="339"/>
      <c r="GU23" s="339"/>
      <c r="GV23" s="339"/>
      <c r="GW23" s="339"/>
      <c r="GX23" s="339"/>
      <c r="GY23" s="340"/>
      <c r="GZ23" s="293"/>
      <c r="HA23" s="294"/>
      <c r="HB23" s="294"/>
      <c r="HC23" s="294"/>
      <c r="HD23" s="294"/>
      <c r="HE23" s="294"/>
      <c r="HF23" s="294"/>
      <c r="HG23" s="294"/>
      <c r="HH23" s="294"/>
      <c r="HI23" s="294"/>
      <c r="HJ23" s="294"/>
      <c r="HK23" s="294"/>
      <c r="HL23" s="294"/>
      <c r="HM23" s="294"/>
      <c r="HN23" s="294"/>
      <c r="HO23" s="294"/>
      <c r="HP23" s="295"/>
    </row>
    <row r="24" spans="1:224" s="146" customFormat="1" ht="20.25" customHeight="1">
      <c r="A24" s="149"/>
      <c r="B24" s="287" t="s">
        <v>368</v>
      </c>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8"/>
      <c r="AL24" s="278"/>
      <c r="AM24" s="279"/>
      <c r="AN24" s="279"/>
      <c r="AO24" s="279"/>
      <c r="AP24" s="279"/>
      <c r="AQ24" s="279"/>
      <c r="AR24" s="279"/>
      <c r="AS24" s="279"/>
      <c r="AT24" s="279"/>
      <c r="AU24" s="280"/>
      <c r="AV24" s="303"/>
      <c r="AW24" s="304"/>
      <c r="AX24" s="304"/>
      <c r="AY24" s="304"/>
      <c r="AZ24" s="304"/>
      <c r="BA24" s="304"/>
      <c r="BB24" s="304"/>
      <c r="BC24" s="305"/>
      <c r="BD24" s="278"/>
      <c r="BE24" s="279"/>
      <c r="BF24" s="279"/>
      <c r="BG24" s="279"/>
      <c r="BH24" s="279"/>
      <c r="BI24" s="279"/>
      <c r="BJ24" s="279"/>
      <c r="BK24" s="279"/>
      <c r="BL24" s="279"/>
      <c r="BM24" s="279"/>
      <c r="BN24" s="279"/>
      <c r="BO24" s="279"/>
      <c r="BP24" s="279"/>
      <c r="BQ24" s="280"/>
      <c r="BR24" s="278"/>
      <c r="BS24" s="279"/>
      <c r="BT24" s="279"/>
      <c r="BU24" s="279"/>
      <c r="BV24" s="279"/>
      <c r="BW24" s="279"/>
      <c r="BX24" s="279"/>
      <c r="BY24" s="279"/>
      <c r="BZ24" s="279"/>
      <c r="CA24" s="279"/>
      <c r="CB24" s="279"/>
      <c r="CC24" s="279"/>
      <c r="CD24" s="279"/>
      <c r="CE24" s="280"/>
      <c r="CF24" s="335"/>
      <c r="CG24" s="336"/>
      <c r="CH24" s="336"/>
      <c r="CI24" s="336"/>
      <c r="CJ24" s="336"/>
      <c r="CK24" s="336"/>
      <c r="CL24" s="336"/>
      <c r="CM24" s="336"/>
      <c r="CN24" s="336"/>
      <c r="CO24" s="336"/>
      <c r="CP24" s="336"/>
      <c r="CQ24" s="336"/>
      <c r="CR24" s="336"/>
      <c r="CS24" s="336"/>
      <c r="CT24" s="336"/>
      <c r="CU24" s="337"/>
      <c r="CV24" s="278"/>
      <c r="CW24" s="279"/>
      <c r="CX24" s="279"/>
      <c r="CY24" s="279"/>
      <c r="CZ24" s="279"/>
      <c r="DA24" s="279"/>
      <c r="DB24" s="279"/>
      <c r="DC24" s="279"/>
      <c r="DD24" s="279"/>
      <c r="DE24" s="279"/>
      <c r="DF24" s="279"/>
      <c r="DG24" s="279"/>
      <c r="DH24" s="279"/>
      <c r="DI24" s="279"/>
      <c r="DJ24" s="279"/>
      <c r="DK24" s="280"/>
      <c r="DL24" s="335"/>
      <c r="DM24" s="336"/>
      <c r="DN24" s="336"/>
      <c r="DO24" s="336"/>
      <c r="DP24" s="336"/>
      <c r="DQ24" s="336"/>
      <c r="DR24" s="336"/>
      <c r="DS24" s="336"/>
      <c r="DT24" s="336"/>
      <c r="DU24" s="336"/>
      <c r="DV24" s="336"/>
      <c r="DW24" s="336"/>
      <c r="DX24" s="336"/>
      <c r="DY24" s="336"/>
      <c r="DZ24" s="336"/>
      <c r="EA24" s="337"/>
      <c r="EB24" s="278"/>
      <c r="EC24" s="279"/>
      <c r="ED24" s="279"/>
      <c r="EE24" s="279"/>
      <c r="EF24" s="279"/>
      <c r="EG24" s="279"/>
      <c r="EH24" s="279"/>
      <c r="EI24" s="279"/>
      <c r="EJ24" s="279"/>
      <c r="EK24" s="279"/>
      <c r="EL24" s="279"/>
      <c r="EM24" s="279"/>
      <c r="EN24" s="279"/>
      <c r="EO24" s="280"/>
      <c r="EP24" s="278"/>
      <c r="EQ24" s="279"/>
      <c r="ER24" s="279"/>
      <c r="ES24" s="279"/>
      <c r="ET24" s="279"/>
      <c r="EU24" s="279"/>
      <c r="EV24" s="279"/>
      <c r="EW24" s="279"/>
      <c r="EX24" s="279"/>
      <c r="EY24" s="279"/>
      <c r="EZ24" s="279"/>
      <c r="FA24" s="279"/>
      <c r="FB24" s="279"/>
      <c r="FC24" s="280"/>
      <c r="FD24" s="335"/>
      <c r="FE24" s="336"/>
      <c r="FF24" s="336"/>
      <c r="FG24" s="336"/>
      <c r="FH24" s="336"/>
      <c r="FI24" s="336"/>
      <c r="FJ24" s="336"/>
      <c r="FK24" s="336"/>
      <c r="FL24" s="336"/>
      <c r="FM24" s="336"/>
      <c r="FN24" s="336"/>
      <c r="FO24" s="336"/>
      <c r="FP24" s="336"/>
      <c r="FQ24" s="336"/>
      <c r="FR24" s="336"/>
      <c r="FS24" s="337"/>
      <c r="FT24" s="278"/>
      <c r="FU24" s="279"/>
      <c r="FV24" s="279"/>
      <c r="FW24" s="279"/>
      <c r="FX24" s="279"/>
      <c r="FY24" s="279"/>
      <c r="FZ24" s="279"/>
      <c r="GA24" s="279"/>
      <c r="GB24" s="279"/>
      <c r="GC24" s="279"/>
      <c r="GD24" s="279"/>
      <c r="GE24" s="279"/>
      <c r="GF24" s="279"/>
      <c r="GG24" s="279"/>
      <c r="GH24" s="279"/>
      <c r="GI24" s="280"/>
      <c r="GJ24" s="335"/>
      <c r="GK24" s="336"/>
      <c r="GL24" s="336"/>
      <c r="GM24" s="336"/>
      <c r="GN24" s="336"/>
      <c r="GO24" s="336"/>
      <c r="GP24" s="336"/>
      <c r="GQ24" s="336"/>
      <c r="GR24" s="336"/>
      <c r="GS24" s="336"/>
      <c r="GT24" s="336"/>
      <c r="GU24" s="336"/>
      <c r="GV24" s="336"/>
      <c r="GW24" s="336"/>
      <c r="GX24" s="336"/>
      <c r="GY24" s="337"/>
      <c r="GZ24" s="284"/>
      <c r="HA24" s="285"/>
      <c r="HB24" s="285"/>
      <c r="HC24" s="285"/>
      <c r="HD24" s="285"/>
      <c r="HE24" s="285"/>
      <c r="HF24" s="285"/>
      <c r="HG24" s="285"/>
      <c r="HH24" s="285"/>
      <c r="HI24" s="285"/>
      <c r="HJ24" s="285"/>
      <c r="HK24" s="285"/>
      <c r="HL24" s="285"/>
      <c r="HM24" s="285"/>
      <c r="HN24" s="285"/>
      <c r="HO24" s="285"/>
      <c r="HP24" s="286"/>
    </row>
    <row r="25" spans="1:224" s="146" customFormat="1" ht="9.75" customHeight="1">
      <c r="A25" s="145"/>
      <c r="B25" s="298" t="s">
        <v>369</v>
      </c>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9"/>
      <c r="AL25" s="275" t="s">
        <v>363</v>
      </c>
      <c r="AM25" s="276"/>
      <c r="AN25" s="276"/>
      <c r="AO25" s="276"/>
      <c r="AP25" s="276"/>
      <c r="AQ25" s="276"/>
      <c r="AR25" s="276"/>
      <c r="AS25" s="276"/>
      <c r="AT25" s="276"/>
      <c r="AU25" s="277"/>
      <c r="AV25" s="300" t="s">
        <v>370</v>
      </c>
      <c r="AW25" s="301"/>
      <c r="AX25" s="301"/>
      <c r="AY25" s="301"/>
      <c r="AZ25" s="301"/>
      <c r="BA25" s="301"/>
      <c r="BB25" s="301"/>
      <c r="BC25" s="302"/>
      <c r="BD25" s="275">
        <f>1195660-BD29</f>
        <v>1195660</v>
      </c>
      <c r="BE25" s="276"/>
      <c r="BF25" s="276"/>
      <c r="BG25" s="276"/>
      <c r="BH25" s="276"/>
      <c r="BI25" s="276"/>
      <c r="BJ25" s="276"/>
      <c r="BK25" s="276"/>
      <c r="BL25" s="276"/>
      <c r="BM25" s="276"/>
      <c r="BN25" s="276"/>
      <c r="BO25" s="276"/>
      <c r="BP25" s="276"/>
      <c r="BQ25" s="277"/>
      <c r="BR25" s="275">
        <f>1195660-BR29</f>
        <v>1195660</v>
      </c>
      <c r="BS25" s="276"/>
      <c r="BT25" s="276"/>
      <c r="BU25" s="276"/>
      <c r="BV25" s="276"/>
      <c r="BW25" s="276"/>
      <c r="BX25" s="276"/>
      <c r="BY25" s="276"/>
      <c r="BZ25" s="276"/>
      <c r="CA25" s="276"/>
      <c r="CB25" s="276"/>
      <c r="CC25" s="276"/>
      <c r="CD25" s="276"/>
      <c r="CE25" s="277"/>
      <c r="CF25" s="332">
        <f>1195660-CF29-DL25</f>
        <v>1195613.08</v>
      </c>
      <c r="CG25" s="333"/>
      <c r="CH25" s="333"/>
      <c r="CI25" s="333"/>
      <c r="CJ25" s="333"/>
      <c r="CK25" s="333"/>
      <c r="CL25" s="333"/>
      <c r="CM25" s="333"/>
      <c r="CN25" s="333"/>
      <c r="CO25" s="333"/>
      <c r="CP25" s="333"/>
      <c r="CQ25" s="333"/>
      <c r="CR25" s="333"/>
      <c r="CS25" s="333"/>
      <c r="CT25" s="333"/>
      <c r="CU25" s="334"/>
      <c r="CV25" s="275">
        <v>0</v>
      </c>
      <c r="CW25" s="276"/>
      <c r="CX25" s="276"/>
      <c r="CY25" s="276"/>
      <c r="CZ25" s="276"/>
      <c r="DA25" s="276"/>
      <c r="DB25" s="276"/>
      <c r="DC25" s="276"/>
      <c r="DD25" s="276"/>
      <c r="DE25" s="276"/>
      <c r="DF25" s="276"/>
      <c r="DG25" s="276"/>
      <c r="DH25" s="276"/>
      <c r="DI25" s="276"/>
      <c r="DJ25" s="276"/>
      <c r="DK25" s="277"/>
      <c r="DL25" s="275">
        <v>46.92</v>
      </c>
      <c r="DM25" s="276"/>
      <c r="DN25" s="276"/>
      <c r="DO25" s="276"/>
      <c r="DP25" s="276"/>
      <c r="DQ25" s="276"/>
      <c r="DR25" s="276"/>
      <c r="DS25" s="276"/>
      <c r="DT25" s="276"/>
      <c r="DU25" s="276"/>
      <c r="DV25" s="276"/>
      <c r="DW25" s="276"/>
      <c r="DX25" s="276"/>
      <c r="DY25" s="276"/>
      <c r="DZ25" s="276"/>
      <c r="EA25" s="277"/>
      <c r="EB25" s="275">
        <f>1136364-EB29</f>
        <v>1136364</v>
      </c>
      <c r="EC25" s="276"/>
      <c r="ED25" s="276"/>
      <c r="EE25" s="276"/>
      <c r="EF25" s="276"/>
      <c r="EG25" s="276"/>
      <c r="EH25" s="276"/>
      <c r="EI25" s="276"/>
      <c r="EJ25" s="276"/>
      <c r="EK25" s="276"/>
      <c r="EL25" s="276"/>
      <c r="EM25" s="276"/>
      <c r="EN25" s="276"/>
      <c r="EO25" s="277"/>
      <c r="EP25" s="275">
        <f>1136364-EP29</f>
        <v>1136364</v>
      </c>
      <c r="EQ25" s="276"/>
      <c r="ER25" s="276"/>
      <c r="ES25" s="276"/>
      <c r="ET25" s="276"/>
      <c r="EU25" s="276"/>
      <c r="EV25" s="276"/>
      <c r="EW25" s="276"/>
      <c r="EX25" s="276"/>
      <c r="EY25" s="276"/>
      <c r="EZ25" s="276"/>
      <c r="FA25" s="276"/>
      <c r="FB25" s="276"/>
      <c r="FC25" s="277"/>
      <c r="FD25" s="332">
        <f>1136364-FD29-GJ25</f>
        <v>1136177.07</v>
      </c>
      <c r="FE25" s="333"/>
      <c r="FF25" s="333"/>
      <c r="FG25" s="333"/>
      <c r="FH25" s="333"/>
      <c r="FI25" s="333"/>
      <c r="FJ25" s="333"/>
      <c r="FK25" s="333"/>
      <c r="FL25" s="333"/>
      <c r="FM25" s="333"/>
      <c r="FN25" s="333"/>
      <c r="FO25" s="333"/>
      <c r="FP25" s="333"/>
      <c r="FQ25" s="333"/>
      <c r="FR25" s="333"/>
      <c r="FS25" s="334"/>
      <c r="FT25" s="275">
        <v>0</v>
      </c>
      <c r="FU25" s="276"/>
      <c r="FV25" s="276"/>
      <c r="FW25" s="276"/>
      <c r="FX25" s="276"/>
      <c r="FY25" s="276"/>
      <c r="FZ25" s="276"/>
      <c r="GA25" s="276"/>
      <c r="GB25" s="276"/>
      <c r="GC25" s="276"/>
      <c r="GD25" s="276"/>
      <c r="GE25" s="276"/>
      <c r="GF25" s="276"/>
      <c r="GG25" s="276"/>
      <c r="GH25" s="276"/>
      <c r="GI25" s="277"/>
      <c r="GJ25" s="332">
        <v>186.93</v>
      </c>
      <c r="GK25" s="333"/>
      <c r="GL25" s="333"/>
      <c r="GM25" s="333"/>
      <c r="GN25" s="333"/>
      <c r="GO25" s="333"/>
      <c r="GP25" s="333"/>
      <c r="GQ25" s="333"/>
      <c r="GR25" s="333"/>
      <c r="GS25" s="333"/>
      <c r="GT25" s="333"/>
      <c r="GU25" s="333"/>
      <c r="GV25" s="333"/>
      <c r="GW25" s="333"/>
      <c r="GX25" s="333"/>
      <c r="GY25" s="334"/>
      <c r="GZ25" s="281" t="s">
        <v>365</v>
      </c>
      <c r="HA25" s="282"/>
      <c r="HB25" s="282"/>
      <c r="HC25" s="282"/>
      <c r="HD25" s="282"/>
      <c r="HE25" s="282"/>
      <c r="HF25" s="282"/>
      <c r="HG25" s="282"/>
      <c r="HH25" s="282"/>
      <c r="HI25" s="282"/>
      <c r="HJ25" s="282"/>
      <c r="HK25" s="282"/>
      <c r="HL25" s="282"/>
      <c r="HM25" s="282"/>
      <c r="HN25" s="282"/>
      <c r="HO25" s="282"/>
      <c r="HP25" s="283"/>
    </row>
    <row r="26" spans="1:224" s="146" customFormat="1" ht="9.75" customHeight="1">
      <c r="A26" s="149"/>
      <c r="B26" s="287" t="s">
        <v>371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8"/>
      <c r="AL26" s="278"/>
      <c r="AM26" s="279"/>
      <c r="AN26" s="279"/>
      <c r="AO26" s="279"/>
      <c r="AP26" s="279"/>
      <c r="AQ26" s="279"/>
      <c r="AR26" s="279"/>
      <c r="AS26" s="279"/>
      <c r="AT26" s="279"/>
      <c r="AU26" s="280"/>
      <c r="AV26" s="303"/>
      <c r="AW26" s="304"/>
      <c r="AX26" s="304"/>
      <c r="AY26" s="304"/>
      <c r="AZ26" s="304"/>
      <c r="BA26" s="304"/>
      <c r="BB26" s="304"/>
      <c r="BC26" s="305"/>
      <c r="BD26" s="278"/>
      <c r="BE26" s="279"/>
      <c r="BF26" s="279"/>
      <c r="BG26" s="279"/>
      <c r="BH26" s="279"/>
      <c r="BI26" s="279"/>
      <c r="BJ26" s="279"/>
      <c r="BK26" s="279"/>
      <c r="BL26" s="279"/>
      <c r="BM26" s="279"/>
      <c r="BN26" s="279"/>
      <c r="BO26" s="279"/>
      <c r="BP26" s="279"/>
      <c r="BQ26" s="280"/>
      <c r="BR26" s="278"/>
      <c r="BS26" s="279"/>
      <c r="BT26" s="279"/>
      <c r="BU26" s="279"/>
      <c r="BV26" s="279"/>
      <c r="BW26" s="279"/>
      <c r="BX26" s="279"/>
      <c r="BY26" s="279"/>
      <c r="BZ26" s="279"/>
      <c r="CA26" s="279"/>
      <c r="CB26" s="279"/>
      <c r="CC26" s="279"/>
      <c r="CD26" s="279"/>
      <c r="CE26" s="280"/>
      <c r="CF26" s="335"/>
      <c r="CG26" s="336"/>
      <c r="CH26" s="336"/>
      <c r="CI26" s="336"/>
      <c r="CJ26" s="336"/>
      <c r="CK26" s="336"/>
      <c r="CL26" s="336"/>
      <c r="CM26" s="336"/>
      <c r="CN26" s="336"/>
      <c r="CO26" s="336"/>
      <c r="CP26" s="336"/>
      <c r="CQ26" s="336"/>
      <c r="CR26" s="336"/>
      <c r="CS26" s="336"/>
      <c r="CT26" s="336"/>
      <c r="CU26" s="337"/>
      <c r="CV26" s="278"/>
      <c r="CW26" s="279"/>
      <c r="CX26" s="279"/>
      <c r="CY26" s="279"/>
      <c r="CZ26" s="279"/>
      <c r="DA26" s="279"/>
      <c r="DB26" s="279"/>
      <c r="DC26" s="279"/>
      <c r="DD26" s="279"/>
      <c r="DE26" s="279"/>
      <c r="DF26" s="279"/>
      <c r="DG26" s="279"/>
      <c r="DH26" s="279"/>
      <c r="DI26" s="279"/>
      <c r="DJ26" s="279"/>
      <c r="DK26" s="280"/>
      <c r="DL26" s="278"/>
      <c r="DM26" s="279"/>
      <c r="DN26" s="279"/>
      <c r="DO26" s="279"/>
      <c r="DP26" s="279"/>
      <c r="DQ26" s="279"/>
      <c r="DR26" s="279"/>
      <c r="DS26" s="279"/>
      <c r="DT26" s="279"/>
      <c r="DU26" s="279"/>
      <c r="DV26" s="279"/>
      <c r="DW26" s="279"/>
      <c r="DX26" s="279"/>
      <c r="DY26" s="279"/>
      <c r="DZ26" s="279"/>
      <c r="EA26" s="280"/>
      <c r="EB26" s="278"/>
      <c r="EC26" s="279"/>
      <c r="ED26" s="279"/>
      <c r="EE26" s="279"/>
      <c r="EF26" s="279"/>
      <c r="EG26" s="279"/>
      <c r="EH26" s="279"/>
      <c r="EI26" s="279"/>
      <c r="EJ26" s="279"/>
      <c r="EK26" s="279"/>
      <c r="EL26" s="279"/>
      <c r="EM26" s="279"/>
      <c r="EN26" s="279"/>
      <c r="EO26" s="280"/>
      <c r="EP26" s="278"/>
      <c r="EQ26" s="279"/>
      <c r="ER26" s="279"/>
      <c r="ES26" s="279"/>
      <c r="ET26" s="279"/>
      <c r="EU26" s="279"/>
      <c r="EV26" s="279"/>
      <c r="EW26" s="279"/>
      <c r="EX26" s="279"/>
      <c r="EY26" s="279"/>
      <c r="EZ26" s="279"/>
      <c r="FA26" s="279"/>
      <c r="FB26" s="279"/>
      <c r="FC26" s="280"/>
      <c r="FD26" s="335"/>
      <c r="FE26" s="336"/>
      <c r="FF26" s="336"/>
      <c r="FG26" s="336"/>
      <c r="FH26" s="336"/>
      <c r="FI26" s="336"/>
      <c r="FJ26" s="336"/>
      <c r="FK26" s="336"/>
      <c r="FL26" s="336"/>
      <c r="FM26" s="336"/>
      <c r="FN26" s="336"/>
      <c r="FO26" s="336"/>
      <c r="FP26" s="336"/>
      <c r="FQ26" s="336"/>
      <c r="FR26" s="336"/>
      <c r="FS26" s="337"/>
      <c r="FT26" s="278"/>
      <c r="FU26" s="279"/>
      <c r="FV26" s="279"/>
      <c r="FW26" s="279"/>
      <c r="FX26" s="279"/>
      <c r="FY26" s="279"/>
      <c r="FZ26" s="279"/>
      <c r="GA26" s="279"/>
      <c r="GB26" s="279"/>
      <c r="GC26" s="279"/>
      <c r="GD26" s="279"/>
      <c r="GE26" s="279"/>
      <c r="GF26" s="279"/>
      <c r="GG26" s="279"/>
      <c r="GH26" s="279"/>
      <c r="GI26" s="280"/>
      <c r="GJ26" s="335"/>
      <c r="GK26" s="336"/>
      <c r="GL26" s="336"/>
      <c r="GM26" s="336"/>
      <c r="GN26" s="336"/>
      <c r="GO26" s="336"/>
      <c r="GP26" s="336"/>
      <c r="GQ26" s="336"/>
      <c r="GR26" s="336"/>
      <c r="GS26" s="336"/>
      <c r="GT26" s="336"/>
      <c r="GU26" s="336"/>
      <c r="GV26" s="336"/>
      <c r="GW26" s="336"/>
      <c r="GX26" s="336"/>
      <c r="GY26" s="337"/>
      <c r="GZ26" s="284"/>
      <c r="HA26" s="285"/>
      <c r="HB26" s="285"/>
      <c r="HC26" s="285"/>
      <c r="HD26" s="285"/>
      <c r="HE26" s="285"/>
      <c r="HF26" s="285"/>
      <c r="HG26" s="285"/>
      <c r="HH26" s="285"/>
      <c r="HI26" s="285"/>
      <c r="HJ26" s="285"/>
      <c r="HK26" s="285"/>
      <c r="HL26" s="285"/>
      <c r="HM26" s="285"/>
      <c r="HN26" s="285"/>
      <c r="HO26" s="285"/>
      <c r="HP26" s="286"/>
    </row>
    <row r="27" spans="1:224" s="146" customFormat="1" ht="9.75" customHeight="1">
      <c r="A27" s="150"/>
      <c r="B27" s="326" t="s">
        <v>372</v>
      </c>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7"/>
      <c r="AL27" s="321" t="s">
        <v>363</v>
      </c>
      <c r="AM27" s="321"/>
      <c r="AN27" s="321"/>
      <c r="AO27" s="321"/>
      <c r="AP27" s="321"/>
      <c r="AQ27" s="321"/>
      <c r="AR27" s="321"/>
      <c r="AS27" s="321"/>
      <c r="AT27" s="321"/>
      <c r="AU27" s="321"/>
      <c r="AV27" s="328" t="s">
        <v>373</v>
      </c>
      <c r="AW27" s="328"/>
      <c r="AX27" s="328"/>
      <c r="AY27" s="328"/>
      <c r="AZ27" s="328"/>
      <c r="BA27" s="328"/>
      <c r="BB27" s="328"/>
      <c r="BC27" s="328"/>
      <c r="BD27" s="321">
        <f>BD21-BD25</f>
        <v>239799</v>
      </c>
      <c r="BE27" s="321"/>
      <c r="BF27" s="321"/>
      <c r="BG27" s="321"/>
      <c r="BH27" s="321"/>
      <c r="BI27" s="321"/>
      <c r="BJ27" s="321"/>
      <c r="BK27" s="321"/>
      <c r="BL27" s="321"/>
      <c r="BM27" s="321"/>
      <c r="BN27" s="321"/>
      <c r="BO27" s="321"/>
      <c r="BP27" s="321"/>
      <c r="BQ27" s="321"/>
      <c r="BR27" s="321">
        <f>BR21-BR25</f>
        <v>239799</v>
      </c>
      <c r="BS27" s="321"/>
      <c r="BT27" s="321"/>
      <c r="BU27" s="321"/>
      <c r="BV27" s="321"/>
      <c r="BW27" s="321"/>
      <c r="BX27" s="321"/>
      <c r="BY27" s="321"/>
      <c r="BZ27" s="321"/>
      <c r="CA27" s="321"/>
      <c r="CB27" s="321"/>
      <c r="CC27" s="321"/>
      <c r="CD27" s="321"/>
      <c r="CE27" s="321"/>
      <c r="CF27" s="329">
        <f>CF21-CF25</f>
        <v>236229.77000000002</v>
      </c>
      <c r="CG27" s="330"/>
      <c r="CH27" s="330"/>
      <c r="CI27" s="330"/>
      <c r="CJ27" s="330"/>
      <c r="CK27" s="330"/>
      <c r="CL27" s="330"/>
      <c r="CM27" s="330"/>
      <c r="CN27" s="330"/>
      <c r="CO27" s="330"/>
      <c r="CP27" s="330"/>
      <c r="CQ27" s="330"/>
      <c r="CR27" s="330"/>
      <c r="CS27" s="330"/>
      <c r="CT27" s="330"/>
      <c r="CU27" s="331"/>
      <c r="CV27" s="321">
        <v>0</v>
      </c>
      <c r="CW27" s="321"/>
      <c r="CX27" s="321"/>
      <c r="CY27" s="321"/>
      <c r="CZ27" s="321"/>
      <c r="DA27" s="321"/>
      <c r="DB27" s="321"/>
      <c r="DC27" s="321"/>
      <c r="DD27" s="321"/>
      <c r="DE27" s="321"/>
      <c r="DF27" s="321"/>
      <c r="DG27" s="321"/>
      <c r="DH27" s="321"/>
      <c r="DI27" s="321"/>
      <c r="DJ27" s="321"/>
      <c r="DK27" s="321"/>
      <c r="DL27" s="322">
        <f>DL21-DL25</f>
        <v>3569.23</v>
      </c>
      <c r="DM27" s="321"/>
      <c r="DN27" s="321"/>
      <c r="DO27" s="321"/>
      <c r="DP27" s="321"/>
      <c r="DQ27" s="321"/>
      <c r="DR27" s="321"/>
      <c r="DS27" s="321"/>
      <c r="DT27" s="321"/>
      <c r="DU27" s="321"/>
      <c r="DV27" s="321"/>
      <c r="DW27" s="321"/>
      <c r="DX27" s="321"/>
      <c r="DY27" s="321"/>
      <c r="DZ27" s="321"/>
      <c r="EA27" s="321"/>
      <c r="EB27" s="321">
        <f>EB21-EB25</f>
        <v>143781</v>
      </c>
      <c r="EC27" s="321"/>
      <c r="ED27" s="321"/>
      <c r="EE27" s="321"/>
      <c r="EF27" s="321"/>
      <c r="EG27" s="321"/>
      <c r="EH27" s="321"/>
      <c r="EI27" s="321"/>
      <c r="EJ27" s="321"/>
      <c r="EK27" s="321"/>
      <c r="EL27" s="321"/>
      <c r="EM27" s="321"/>
      <c r="EN27" s="321"/>
      <c r="EO27" s="321"/>
      <c r="EP27" s="321">
        <f>EP21-EP25</f>
        <v>143781</v>
      </c>
      <c r="EQ27" s="321"/>
      <c r="ER27" s="321"/>
      <c r="ES27" s="321"/>
      <c r="ET27" s="321"/>
      <c r="EU27" s="321"/>
      <c r="EV27" s="321"/>
      <c r="EW27" s="321"/>
      <c r="EX27" s="321"/>
      <c r="EY27" s="321"/>
      <c r="EZ27" s="321"/>
      <c r="FA27" s="321"/>
      <c r="FB27" s="321"/>
      <c r="FC27" s="321"/>
      <c r="FD27" s="314">
        <f>FD21-FD25</f>
        <v>139374.625</v>
      </c>
      <c r="FE27" s="324"/>
      <c r="FF27" s="324"/>
      <c r="FG27" s="324"/>
      <c r="FH27" s="324"/>
      <c r="FI27" s="324"/>
      <c r="FJ27" s="324"/>
      <c r="FK27" s="324"/>
      <c r="FL27" s="324"/>
      <c r="FM27" s="324"/>
      <c r="FN27" s="324"/>
      <c r="FO27" s="324"/>
      <c r="FP27" s="324"/>
      <c r="FQ27" s="324"/>
      <c r="FR27" s="324"/>
      <c r="FS27" s="325"/>
      <c r="FT27" s="323">
        <v>0</v>
      </c>
      <c r="FU27" s="324"/>
      <c r="FV27" s="324"/>
      <c r="FW27" s="324"/>
      <c r="FX27" s="324"/>
      <c r="FY27" s="324"/>
      <c r="FZ27" s="324"/>
      <c r="GA27" s="324"/>
      <c r="GB27" s="324"/>
      <c r="GC27" s="324"/>
      <c r="GD27" s="324"/>
      <c r="GE27" s="324"/>
      <c r="GF27" s="324"/>
      <c r="GG27" s="324"/>
      <c r="GH27" s="324"/>
      <c r="GI27" s="325"/>
      <c r="GJ27" s="314">
        <f>GJ21-GJ25</f>
        <v>4406.375</v>
      </c>
      <c r="GK27" s="324"/>
      <c r="GL27" s="324"/>
      <c r="GM27" s="324"/>
      <c r="GN27" s="324"/>
      <c r="GO27" s="324"/>
      <c r="GP27" s="324"/>
      <c r="GQ27" s="324"/>
      <c r="GR27" s="324"/>
      <c r="GS27" s="324"/>
      <c r="GT27" s="324"/>
      <c r="GU27" s="324"/>
      <c r="GV27" s="324"/>
      <c r="GW27" s="324"/>
      <c r="GX27" s="324"/>
      <c r="GY27" s="325"/>
      <c r="GZ27" s="317"/>
      <c r="HA27" s="317"/>
      <c r="HB27" s="317"/>
      <c r="HC27" s="317"/>
      <c r="HD27" s="317"/>
      <c r="HE27" s="317"/>
      <c r="HF27" s="317"/>
      <c r="HG27" s="317"/>
      <c r="HH27" s="317"/>
      <c r="HI27" s="317"/>
      <c r="HJ27" s="317"/>
      <c r="HK27" s="317"/>
      <c r="HL27" s="317"/>
      <c r="HM27" s="317"/>
      <c r="HN27" s="317"/>
      <c r="HO27" s="317"/>
      <c r="HP27" s="317"/>
    </row>
    <row r="28" spans="1:224" s="146" customFormat="1" ht="9.75" customHeight="1">
      <c r="A28" s="150"/>
      <c r="B28" s="326" t="s">
        <v>374</v>
      </c>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7"/>
      <c r="AL28" s="321" t="s">
        <v>363</v>
      </c>
      <c r="AM28" s="321"/>
      <c r="AN28" s="321"/>
      <c r="AO28" s="321"/>
      <c r="AP28" s="321"/>
      <c r="AQ28" s="321"/>
      <c r="AR28" s="321"/>
      <c r="AS28" s="321"/>
      <c r="AT28" s="321"/>
      <c r="AU28" s="321"/>
      <c r="AV28" s="328" t="s">
        <v>375</v>
      </c>
      <c r="AW28" s="328"/>
      <c r="AX28" s="328"/>
      <c r="AY28" s="328"/>
      <c r="AZ28" s="328"/>
      <c r="BA28" s="328"/>
      <c r="BB28" s="328"/>
      <c r="BC28" s="328"/>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321"/>
      <c r="CA28" s="321"/>
      <c r="CB28" s="321"/>
      <c r="CC28" s="321"/>
      <c r="CD28" s="321"/>
      <c r="CE28" s="321"/>
      <c r="CF28" s="329"/>
      <c r="CG28" s="330"/>
      <c r="CH28" s="330"/>
      <c r="CI28" s="330"/>
      <c r="CJ28" s="330"/>
      <c r="CK28" s="330"/>
      <c r="CL28" s="330"/>
      <c r="CM28" s="330"/>
      <c r="CN28" s="330"/>
      <c r="CO28" s="330"/>
      <c r="CP28" s="330"/>
      <c r="CQ28" s="330"/>
      <c r="CR28" s="330"/>
      <c r="CS28" s="330"/>
      <c r="CT28" s="330"/>
      <c r="CU28" s="331"/>
      <c r="CV28" s="321">
        <v>0</v>
      </c>
      <c r="CW28" s="321"/>
      <c r="CX28" s="321"/>
      <c r="CY28" s="321"/>
      <c r="CZ28" s="321"/>
      <c r="DA28" s="321"/>
      <c r="DB28" s="321"/>
      <c r="DC28" s="321"/>
      <c r="DD28" s="321"/>
      <c r="DE28" s="321"/>
      <c r="DF28" s="321"/>
      <c r="DG28" s="321"/>
      <c r="DH28" s="321"/>
      <c r="DI28" s="321"/>
      <c r="DJ28" s="321"/>
      <c r="DK28" s="321"/>
      <c r="DL28" s="321"/>
      <c r="DM28" s="321"/>
      <c r="DN28" s="321"/>
      <c r="DO28" s="321"/>
      <c r="DP28" s="321"/>
      <c r="DQ28" s="321"/>
      <c r="DR28" s="321"/>
      <c r="DS28" s="321"/>
      <c r="DT28" s="321"/>
      <c r="DU28" s="321"/>
      <c r="DV28" s="321"/>
      <c r="DW28" s="321"/>
      <c r="DX28" s="321"/>
      <c r="DY28" s="321"/>
      <c r="DZ28" s="321"/>
      <c r="EA28" s="321"/>
      <c r="EB28" s="321"/>
      <c r="EC28" s="321"/>
      <c r="ED28" s="321"/>
      <c r="EE28" s="321"/>
      <c r="EF28" s="321"/>
      <c r="EG28" s="321"/>
      <c r="EH28" s="321"/>
      <c r="EI28" s="321"/>
      <c r="EJ28" s="321"/>
      <c r="EK28" s="321"/>
      <c r="EL28" s="321"/>
      <c r="EM28" s="321"/>
      <c r="EN28" s="321"/>
      <c r="EO28" s="321"/>
      <c r="EP28" s="321"/>
      <c r="EQ28" s="321"/>
      <c r="ER28" s="321"/>
      <c r="ES28" s="321"/>
      <c r="ET28" s="321"/>
      <c r="EU28" s="321"/>
      <c r="EV28" s="321"/>
      <c r="EW28" s="321"/>
      <c r="EX28" s="321"/>
      <c r="EY28" s="321"/>
      <c r="EZ28" s="321"/>
      <c r="FA28" s="321"/>
      <c r="FB28" s="321"/>
      <c r="FC28" s="321"/>
      <c r="FD28" s="323"/>
      <c r="FE28" s="324"/>
      <c r="FF28" s="324"/>
      <c r="FG28" s="324"/>
      <c r="FH28" s="324"/>
      <c r="FI28" s="324"/>
      <c r="FJ28" s="324"/>
      <c r="FK28" s="324"/>
      <c r="FL28" s="324"/>
      <c r="FM28" s="324"/>
      <c r="FN28" s="324"/>
      <c r="FO28" s="324"/>
      <c r="FP28" s="324"/>
      <c r="FQ28" s="324"/>
      <c r="FR28" s="324"/>
      <c r="FS28" s="325"/>
      <c r="FT28" s="323">
        <v>0</v>
      </c>
      <c r="FU28" s="324"/>
      <c r="FV28" s="324"/>
      <c r="FW28" s="324"/>
      <c r="FX28" s="324"/>
      <c r="FY28" s="324"/>
      <c r="FZ28" s="324"/>
      <c r="GA28" s="324"/>
      <c r="GB28" s="324"/>
      <c r="GC28" s="324"/>
      <c r="GD28" s="324"/>
      <c r="GE28" s="324"/>
      <c r="GF28" s="324"/>
      <c r="GG28" s="324"/>
      <c r="GH28" s="324"/>
      <c r="GI28" s="325"/>
      <c r="GJ28" s="323"/>
      <c r="GK28" s="324"/>
      <c r="GL28" s="324"/>
      <c r="GM28" s="324"/>
      <c r="GN28" s="324"/>
      <c r="GO28" s="324"/>
      <c r="GP28" s="324"/>
      <c r="GQ28" s="324"/>
      <c r="GR28" s="324"/>
      <c r="GS28" s="324"/>
      <c r="GT28" s="324"/>
      <c r="GU28" s="324"/>
      <c r="GV28" s="324"/>
      <c r="GW28" s="324"/>
      <c r="GX28" s="324"/>
      <c r="GY28" s="325"/>
      <c r="GZ28" s="317"/>
      <c r="HA28" s="317"/>
      <c r="HB28" s="317"/>
      <c r="HC28" s="317"/>
      <c r="HD28" s="317"/>
      <c r="HE28" s="317"/>
      <c r="HF28" s="317"/>
      <c r="HG28" s="317"/>
      <c r="HH28" s="317"/>
      <c r="HI28" s="317"/>
      <c r="HJ28" s="317"/>
      <c r="HK28" s="317"/>
      <c r="HL28" s="317"/>
      <c r="HM28" s="317"/>
      <c r="HN28" s="317"/>
      <c r="HO28" s="317"/>
      <c r="HP28" s="317"/>
    </row>
    <row r="29" spans="1:224" s="146" customFormat="1" ht="9.75" customHeight="1">
      <c r="A29" s="150"/>
      <c r="B29" s="326" t="s">
        <v>376</v>
      </c>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7"/>
      <c r="AL29" s="321" t="s">
        <v>363</v>
      </c>
      <c r="AM29" s="321"/>
      <c r="AN29" s="321"/>
      <c r="AO29" s="321"/>
      <c r="AP29" s="321"/>
      <c r="AQ29" s="321"/>
      <c r="AR29" s="321"/>
      <c r="AS29" s="321"/>
      <c r="AT29" s="321"/>
      <c r="AU29" s="321"/>
      <c r="AV29" s="328" t="s">
        <v>377</v>
      </c>
      <c r="AW29" s="328"/>
      <c r="AX29" s="328"/>
      <c r="AY29" s="328"/>
      <c r="AZ29" s="328"/>
      <c r="BA29" s="328"/>
      <c r="BB29" s="328"/>
      <c r="BC29" s="328"/>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321"/>
      <c r="CA29" s="321"/>
      <c r="CB29" s="321"/>
      <c r="CC29" s="321"/>
      <c r="CD29" s="321"/>
      <c r="CE29" s="321"/>
      <c r="CF29" s="329"/>
      <c r="CG29" s="330"/>
      <c r="CH29" s="330"/>
      <c r="CI29" s="330"/>
      <c r="CJ29" s="330"/>
      <c r="CK29" s="330"/>
      <c r="CL29" s="330"/>
      <c r="CM29" s="330"/>
      <c r="CN29" s="330"/>
      <c r="CO29" s="330"/>
      <c r="CP29" s="330"/>
      <c r="CQ29" s="330"/>
      <c r="CR29" s="330"/>
      <c r="CS29" s="330"/>
      <c r="CT29" s="330"/>
      <c r="CU29" s="331"/>
      <c r="CV29" s="321">
        <v>0</v>
      </c>
      <c r="CW29" s="321"/>
      <c r="CX29" s="321"/>
      <c r="CY29" s="321"/>
      <c r="CZ29" s="321"/>
      <c r="DA29" s="321"/>
      <c r="DB29" s="321"/>
      <c r="DC29" s="321"/>
      <c r="DD29" s="321"/>
      <c r="DE29" s="321"/>
      <c r="DF29" s="321"/>
      <c r="DG29" s="321"/>
      <c r="DH29" s="321"/>
      <c r="DI29" s="321"/>
      <c r="DJ29" s="321"/>
      <c r="DK29" s="321"/>
      <c r="DL29" s="321"/>
      <c r="DM29" s="321"/>
      <c r="DN29" s="321"/>
      <c r="DO29" s="321"/>
      <c r="DP29" s="321"/>
      <c r="DQ29" s="321"/>
      <c r="DR29" s="321"/>
      <c r="DS29" s="321"/>
      <c r="DT29" s="321"/>
      <c r="DU29" s="321"/>
      <c r="DV29" s="321"/>
      <c r="DW29" s="321"/>
      <c r="DX29" s="321"/>
      <c r="DY29" s="321"/>
      <c r="DZ29" s="321"/>
      <c r="EA29" s="321"/>
      <c r="EB29" s="321"/>
      <c r="EC29" s="321"/>
      <c r="ED29" s="321"/>
      <c r="EE29" s="321"/>
      <c r="EF29" s="321"/>
      <c r="EG29" s="321"/>
      <c r="EH29" s="321"/>
      <c r="EI29" s="321"/>
      <c r="EJ29" s="321"/>
      <c r="EK29" s="321"/>
      <c r="EL29" s="321"/>
      <c r="EM29" s="321"/>
      <c r="EN29" s="321"/>
      <c r="EO29" s="321"/>
      <c r="EP29" s="321"/>
      <c r="EQ29" s="321"/>
      <c r="ER29" s="321"/>
      <c r="ES29" s="321"/>
      <c r="ET29" s="321"/>
      <c r="EU29" s="321"/>
      <c r="EV29" s="321"/>
      <c r="EW29" s="321"/>
      <c r="EX29" s="321"/>
      <c r="EY29" s="321"/>
      <c r="EZ29" s="321"/>
      <c r="FA29" s="321"/>
      <c r="FB29" s="321"/>
      <c r="FC29" s="321"/>
      <c r="FD29" s="323"/>
      <c r="FE29" s="324"/>
      <c r="FF29" s="324"/>
      <c r="FG29" s="324"/>
      <c r="FH29" s="324"/>
      <c r="FI29" s="324"/>
      <c r="FJ29" s="324"/>
      <c r="FK29" s="324"/>
      <c r="FL29" s="324"/>
      <c r="FM29" s="324"/>
      <c r="FN29" s="324"/>
      <c r="FO29" s="324"/>
      <c r="FP29" s="324"/>
      <c r="FQ29" s="324"/>
      <c r="FR29" s="324"/>
      <c r="FS29" s="325"/>
      <c r="FT29" s="323">
        <v>0</v>
      </c>
      <c r="FU29" s="324"/>
      <c r="FV29" s="324"/>
      <c r="FW29" s="324"/>
      <c r="FX29" s="324"/>
      <c r="FY29" s="324"/>
      <c r="FZ29" s="324"/>
      <c r="GA29" s="324"/>
      <c r="GB29" s="324"/>
      <c r="GC29" s="324"/>
      <c r="GD29" s="324"/>
      <c r="GE29" s="324"/>
      <c r="GF29" s="324"/>
      <c r="GG29" s="324"/>
      <c r="GH29" s="324"/>
      <c r="GI29" s="325"/>
      <c r="GJ29" s="323"/>
      <c r="GK29" s="324"/>
      <c r="GL29" s="324"/>
      <c r="GM29" s="324"/>
      <c r="GN29" s="324"/>
      <c r="GO29" s="324"/>
      <c r="GP29" s="324"/>
      <c r="GQ29" s="324"/>
      <c r="GR29" s="324"/>
      <c r="GS29" s="324"/>
      <c r="GT29" s="324"/>
      <c r="GU29" s="324"/>
      <c r="GV29" s="324"/>
      <c r="GW29" s="324"/>
      <c r="GX29" s="324"/>
      <c r="GY29" s="325"/>
      <c r="GZ29" s="317"/>
      <c r="HA29" s="317"/>
      <c r="HB29" s="317"/>
      <c r="HC29" s="317"/>
      <c r="HD29" s="317"/>
      <c r="HE29" s="317"/>
      <c r="HF29" s="317"/>
      <c r="HG29" s="317"/>
      <c r="HH29" s="317"/>
      <c r="HI29" s="317"/>
      <c r="HJ29" s="317"/>
      <c r="HK29" s="317"/>
      <c r="HL29" s="317"/>
      <c r="HM29" s="317"/>
      <c r="HN29" s="317"/>
      <c r="HO29" s="317"/>
      <c r="HP29" s="317"/>
    </row>
    <row r="30" spans="1:224" s="146" customFormat="1" ht="15.75" customHeight="1">
      <c r="A30" s="150"/>
      <c r="B30" s="326" t="s">
        <v>8</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7"/>
      <c r="AL30" s="321" t="s">
        <v>363</v>
      </c>
      <c r="AM30" s="321"/>
      <c r="AN30" s="321"/>
      <c r="AO30" s="321"/>
      <c r="AP30" s="321"/>
      <c r="AQ30" s="321"/>
      <c r="AR30" s="321"/>
      <c r="AS30" s="321"/>
      <c r="AT30" s="321"/>
      <c r="AU30" s="321"/>
      <c r="AV30" s="328" t="s">
        <v>378</v>
      </c>
      <c r="AW30" s="328"/>
      <c r="AX30" s="328"/>
      <c r="AY30" s="328"/>
      <c r="AZ30" s="328"/>
      <c r="BA30" s="328"/>
      <c r="BB30" s="328"/>
      <c r="BC30" s="328"/>
      <c r="BD30" s="321">
        <f>BD27-BD28-BD29</f>
        <v>239799</v>
      </c>
      <c r="BE30" s="321"/>
      <c r="BF30" s="321"/>
      <c r="BG30" s="321"/>
      <c r="BH30" s="321"/>
      <c r="BI30" s="321"/>
      <c r="BJ30" s="321"/>
      <c r="BK30" s="321"/>
      <c r="BL30" s="321"/>
      <c r="BM30" s="321"/>
      <c r="BN30" s="321"/>
      <c r="BO30" s="321"/>
      <c r="BP30" s="321"/>
      <c r="BQ30" s="321"/>
      <c r="BR30" s="321">
        <f>BR27-BR28-BR29</f>
        <v>239799</v>
      </c>
      <c r="BS30" s="321"/>
      <c r="BT30" s="321"/>
      <c r="BU30" s="321"/>
      <c r="BV30" s="321"/>
      <c r="BW30" s="321"/>
      <c r="BX30" s="321"/>
      <c r="BY30" s="321"/>
      <c r="BZ30" s="321"/>
      <c r="CA30" s="321"/>
      <c r="CB30" s="321"/>
      <c r="CC30" s="321"/>
      <c r="CD30" s="321"/>
      <c r="CE30" s="321"/>
      <c r="CF30" s="329">
        <f>CF27-CF28-CF29</f>
        <v>236229.77000000002</v>
      </c>
      <c r="CG30" s="330"/>
      <c r="CH30" s="330"/>
      <c r="CI30" s="330"/>
      <c r="CJ30" s="330"/>
      <c r="CK30" s="330"/>
      <c r="CL30" s="330"/>
      <c r="CM30" s="330"/>
      <c r="CN30" s="330"/>
      <c r="CO30" s="330"/>
      <c r="CP30" s="330"/>
      <c r="CQ30" s="330"/>
      <c r="CR30" s="330"/>
      <c r="CS30" s="330"/>
      <c r="CT30" s="330"/>
      <c r="CU30" s="331"/>
      <c r="CV30" s="321">
        <v>0</v>
      </c>
      <c r="CW30" s="321"/>
      <c r="CX30" s="321"/>
      <c r="CY30" s="321"/>
      <c r="CZ30" s="321"/>
      <c r="DA30" s="321"/>
      <c r="DB30" s="321"/>
      <c r="DC30" s="321"/>
      <c r="DD30" s="321"/>
      <c r="DE30" s="321"/>
      <c r="DF30" s="321"/>
      <c r="DG30" s="321"/>
      <c r="DH30" s="321"/>
      <c r="DI30" s="321"/>
      <c r="DJ30" s="321"/>
      <c r="DK30" s="321"/>
      <c r="DL30" s="322">
        <f>DL27-DL28-DL29</f>
        <v>3569.23</v>
      </c>
      <c r="DM30" s="321"/>
      <c r="DN30" s="321"/>
      <c r="DO30" s="321"/>
      <c r="DP30" s="321"/>
      <c r="DQ30" s="321"/>
      <c r="DR30" s="321"/>
      <c r="DS30" s="321"/>
      <c r="DT30" s="321"/>
      <c r="DU30" s="321"/>
      <c r="DV30" s="321"/>
      <c r="DW30" s="321"/>
      <c r="DX30" s="321"/>
      <c r="DY30" s="321"/>
      <c r="DZ30" s="321"/>
      <c r="EA30" s="321"/>
      <c r="EB30" s="321">
        <f>EB27-EB28-EB29</f>
        <v>143781</v>
      </c>
      <c r="EC30" s="321"/>
      <c r="ED30" s="321"/>
      <c r="EE30" s="321"/>
      <c r="EF30" s="321"/>
      <c r="EG30" s="321"/>
      <c r="EH30" s="321"/>
      <c r="EI30" s="321"/>
      <c r="EJ30" s="321"/>
      <c r="EK30" s="321"/>
      <c r="EL30" s="321"/>
      <c r="EM30" s="321"/>
      <c r="EN30" s="321"/>
      <c r="EO30" s="321"/>
      <c r="EP30" s="321">
        <f>EP27-EP28-EP29</f>
        <v>143781</v>
      </c>
      <c r="EQ30" s="321"/>
      <c r="ER30" s="321"/>
      <c r="ES30" s="321"/>
      <c r="ET30" s="321"/>
      <c r="EU30" s="321"/>
      <c r="EV30" s="321"/>
      <c r="EW30" s="321"/>
      <c r="EX30" s="321"/>
      <c r="EY30" s="321"/>
      <c r="EZ30" s="321"/>
      <c r="FA30" s="321"/>
      <c r="FB30" s="321"/>
      <c r="FC30" s="321"/>
      <c r="FD30" s="314">
        <f>FD27-FD28-FD29</f>
        <v>139374.625</v>
      </c>
      <c r="FE30" s="324"/>
      <c r="FF30" s="324"/>
      <c r="FG30" s="324"/>
      <c r="FH30" s="324"/>
      <c r="FI30" s="324"/>
      <c r="FJ30" s="324"/>
      <c r="FK30" s="324"/>
      <c r="FL30" s="324"/>
      <c r="FM30" s="324"/>
      <c r="FN30" s="324"/>
      <c r="FO30" s="324"/>
      <c r="FP30" s="324"/>
      <c r="FQ30" s="324"/>
      <c r="FR30" s="324"/>
      <c r="FS30" s="325"/>
      <c r="FT30" s="323">
        <v>0</v>
      </c>
      <c r="FU30" s="324"/>
      <c r="FV30" s="324"/>
      <c r="FW30" s="324"/>
      <c r="FX30" s="324"/>
      <c r="FY30" s="324"/>
      <c r="FZ30" s="324"/>
      <c r="GA30" s="324"/>
      <c r="GB30" s="324"/>
      <c r="GC30" s="324"/>
      <c r="GD30" s="324"/>
      <c r="GE30" s="324"/>
      <c r="GF30" s="324"/>
      <c r="GG30" s="324"/>
      <c r="GH30" s="324"/>
      <c r="GI30" s="325"/>
      <c r="GJ30" s="314">
        <f>GJ21-GJ25</f>
        <v>4406.375</v>
      </c>
      <c r="GK30" s="315"/>
      <c r="GL30" s="315"/>
      <c r="GM30" s="315"/>
      <c r="GN30" s="315"/>
      <c r="GO30" s="315"/>
      <c r="GP30" s="315"/>
      <c r="GQ30" s="315"/>
      <c r="GR30" s="315"/>
      <c r="GS30" s="315"/>
      <c r="GT30" s="315"/>
      <c r="GU30" s="315"/>
      <c r="GV30" s="315"/>
      <c r="GW30" s="315"/>
      <c r="GX30" s="315"/>
      <c r="GY30" s="316"/>
      <c r="GZ30" s="317"/>
      <c r="HA30" s="317"/>
      <c r="HB30" s="317"/>
      <c r="HC30" s="317"/>
      <c r="HD30" s="317"/>
      <c r="HE30" s="317"/>
      <c r="HF30" s="317"/>
      <c r="HG30" s="317"/>
      <c r="HH30" s="317"/>
      <c r="HI30" s="317"/>
      <c r="HJ30" s="317"/>
      <c r="HK30" s="317"/>
      <c r="HL30" s="317"/>
      <c r="HM30" s="317"/>
      <c r="HN30" s="317"/>
      <c r="HO30" s="317"/>
      <c r="HP30" s="317"/>
    </row>
    <row r="31" spans="1:224" s="146" customFormat="1" ht="9.75" customHeight="1">
      <c r="A31" s="150"/>
      <c r="B31" s="326" t="s">
        <v>379</v>
      </c>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7"/>
      <c r="AL31" s="321" t="s">
        <v>363</v>
      </c>
      <c r="AM31" s="321"/>
      <c r="AN31" s="321"/>
      <c r="AO31" s="321"/>
      <c r="AP31" s="321"/>
      <c r="AQ31" s="321"/>
      <c r="AR31" s="321"/>
      <c r="AS31" s="321"/>
      <c r="AT31" s="321"/>
      <c r="AU31" s="321"/>
      <c r="AV31" s="328" t="s">
        <v>380</v>
      </c>
      <c r="AW31" s="328"/>
      <c r="AX31" s="328"/>
      <c r="AY31" s="328"/>
      <c r="AZ31" s="328"/>
      <c r="BA31" s="328"/>
      <c r="BB31" s="328"/>
      <c r="BC31" s="328"/>
      <c r="BD31" s="321">
        <v>18407</v>
      </c>
      <c r="BE31" s="321"/>
      <c r="BF31" s="321"/>
      <c r="BG31" s="321"/>
      <c r="BH31" s="321"/>
      <c r="BI31" s="321"/>
      <c r="BJ31" s="321"/>
      <c r="BK31" s="321"/>
      <c r="BL31" s="321"/>
      <c r="BM31" s="321"/>
      <c r="BN31" s="321"/>
      <c r="BO31" s="321"/>
      <c r="BP31" s="321"/>
      <c r="BQ31" s="321"/>
      <c r="BR31" s="321">
        <v>18407</v>
      </c>
      <c r="BS31" s="321"/>
      <c r="BT31" s="321"/>
      <c r="BU31" s="321"/>
      <c r="BV31" s="321"/>
      <c r="BW31" s="321"/>
      <c r="BX31" s="321"/>
      <c r="BY31" s="321"/>
      <c r="BZ31" s="321"/>
      <c r="CA31" s="321"/>
      <c r="CB31" s="321"/>
      <c r="CC31" s="321"/>
      <c r="CD31" s="321"/>
      <c r="CE31" s="321"/>
      <c r="CF31" s="323"/>
      <c r="CG31" s="324"/>
      <c r="CH31" s="324"/>
      <c r="CI31" s="324"/>
      <c r="CJ31" s="324"/>
      <c r="CK31" s="324"/>
      <c r="CL31" s="324"/>
      <c r="CM31" s="324"/>
      <c r="CN31" s="324"/>
      <c r="CO31" s="324"/>
      <c r="CP31" s="324"/>
      <c r="CQ31" s="324"/>
      <c r="CR31" s="324"/>
      <c r="CS31" s="324"/>
      <c r="CT31" s="324"/>
      <c r="CU31" s="325"/>
      <c r="CV31" s="321">
        <v>0</v>
      </c>
      <c r="CW31" s="321"/>
      <c r="CX31" s="321"/>
      <c r="CY31" s="321"/>
      <c r="CZ31" s="321"/>
      <c r="DA31" s="321"/>
      <c r="DB31" s="321"/>
      <c r="DC31" s="321"/>
      <c r="DD31" s="321"/>
      <c r="DE31" s="321"/>
      <c r="DF31" s="321"/>
      <c r="DG31" s="321"/>
      <c r="DH31" s="321"/>
      <c r="DI31" s="321"/>
      <c r="DJ31" s="321"/>
      <c r="DK31" s="321"/>
      <c r="DL31" s="321">
        <v>18407</v>
      </c>
      <c r="DM31" s="321"/>
      <c r="DN31" s="321"/>
      <c r="DO31" s="321"/>
      <c r="DP31" s="321"/>
      <c r="DQ31" s="321"/>
      <c r="DR31" s="321"/>
      <c r="DS31" s="321"/>
      <c r="DT31" s="321"/>
      <c r="DU31" s="321"/>
      <c r="DV31" s="321"/>
      <c r="DW31" s="321"/>
      <c r="DX31" s="321"/>
      <c r="DY31" s="321"/>
      <c r="DZ31" s="321"/>
      <c r="EA31" s="321"/>
      <c r="EB31" s="321">
        <v>6807</v>
      </c>
      <c r="EC31" s="321"/>
      <c r="ED31" s="321"/>
      <c r="EE31" s="321"/>
      <c r="EF31" s="321"/>
      <c r="EG31" s="321"/>
      <c r="EH31" s="321"/>
      <c r="EI31" s="321"/>
      <c r="EJ31" s="321"/>
      <c r="EK31" s="321"/>
      <c r="EL31" s="321"/>
      <c r="EM31" s="321"/>
      <c r="EN31" s="321"/>
      <c r="EO31" s="321"/>
      <c r="EP31" s="321">
        <v>6807</v>
      </c>
      <c r="EQ31" s="321"/>
      <c r="ER31" s="321"/>
      <c r="ES31" s="321"/>
      <c r="ET31" s="321"/>
      <c r="EU31" s="321"/>
      <c r="EV31" s="321"/>
      <c r="EW31" s="321"/>
      <c r="EX31" s="321"/>
      <c r="EY31" s="321"/>
      <c r="EZ31" s="321"/>
      <c r="FA31" s="321"/>
      <c r="FB31" s="321"/>
      <c r="FC31" s="321"/>
      <c r="FD31" s="323"/>
      <c r="FE31" s="324"/>
      <c r="FF31" s="324"/>
      <c r="FG31" s="324"/>
      <c r="FH31" s="324"/>
      <c r="FI31" s="324"/>
      <c r="FJ31" s="324"/>
      <c r="FK31" s="324"/>
      <c r="FL31" s="324"/>
      <c r="FM31" s="324"/>
      <c r="FN31" s="324"/>
      <c r="FO31" s="324"/>
      <c r="FP31" s="324"/>
      <c r="FQ31" s="324"/>
      <c r="FR31" s="324"/>
      <c r="FS31" s="325"/>
      <c r="FT31" s="323">
        <v>0</v>
      </c>
      <c r="FU31" s="324"/>
      <c r="FV31" s="324"/>
      <c r="FW31" s="324"/>
      <c r="FX31" s="324"/>
      <c r="FY31" s="324"/>
      <c r="FZ31" s="324"/>
      <c r="GA31" s="324"/>
      <c r="GB31" s="324"/>
      <c r="GC31" s="324"/>
      <c r="GD31" s="324"/>
      <c r="GE31" s="324"/>
      <c r="GF31" s="324"/>
      <c r="GG31" s="324"/>
      <c r="GH31" s="324"/>
      <c r="GI31" s="325"/>
      <c r="GJ31" s="314">
        <v>6807</v>
      </c>
      <c r="GK31" s="315"/>
      <c r="GL31" s="315"/>
      <c r="GM31" s="315"/>
      <c r="GN31" s="315"/>
      <c r="GO31" s="315"/>
      <c r="GP31" s="315"/>
      <c r="GQ31" s="315"/>
      <c r="GR31" s="315"/>
      <c r="GS31" s="315"/>
      <c r="GT31" s="315"/>
      <c r="GU31" s="315"/>
      <c r="GV31" s="315"/>
      <c r="GW31" s="315"/>
      <c r="GX31" s="315"/>
      <c r="GY31" s="316"/>
      <c r="GZ31" s="317"/>
      <c r="HA31" s="317"/>
      <c r="HB31" s="317"/>
      <c r="HC31" s="317"/>
      <c r="HD31" s="317"/>
      <c r="HE31" s="317"/>
      <c r="HF31" s="317"/>
      <c r="HG31" s="317"/>
      <c r="HH31" s="317"/>
      <c r="HI31" s="317"/>
      <c r="HJ31" s="317"/>
      <c r="HK31" s="317"/>
      <c r="HL31" s="317"/>
      <c r="HM31" s="317"/>
      <c r="HN31" s="317"/>
      <c r="HO31" s="317"/>
      <c r="HP31" s="317"/>
    </row>
    <row r="32" spans="1:224" s="146" customFormat="1" ht="9.75" customHeight="1">
      <c r="A32" s="150"/>
      <c r="B32" s="326" t="s">
        <v>381</v>
      </c>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7"/>
      <c r="AL32" s="321" t="s">
        <v>363</v>
      </c>
      <c r="AM32" s="321"/>
      <c r="AN32" s="321"/>
      <c r="AO32" s="321"/>
      <c r="AP32" s="321"/>
      <c r="AQ32" s="321"/>
      <c r="AR32" s="321"/>
      <c r="AS32" s="321"/>
      <c r="AT32" s="321"/>
      <c r="AU32" s="321"/>
      <c r="AV32" s="328" t="s">
        <v>382</v>
      </c>
      <c r="AW32" s="328"/>
      <c r="AX32" s="328"/>
      <c r="AY32" s="328"/>
      <c r="AZ32" s="328"/>
      <c r="BA32" s="328"/>
      <c r="BB32" s="328"/>
      <c r="BC32" s="328"/>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1"/>
      <c r="CC32" s="321"/>
      <c r="CD32" s="321"/>
      <c r="CE32" s="321"/>
      <c r="CF32" s="323"/>
      <c r="CG32" s="324"/>
      <c r="CH32" s="324"/>
      <c r="CI32" s="324"/>
      <c r="CJ32" s="324"/>
      <c r="CK32" s="324"/>
      <c r="CL32" s="324"/>
      <c r="CM32" s="324"/>
      <c r="CN32" s="324"/>
      <c r="CO32" s="324"/>
      <c r="CP32" s="324"/>
      <c r="CQ32" s="324"/>
      <c r="CR32" s="324"/>
      <c r="CS32" s="324"/>
      <c r="CT32" s="324"/>
      <c r="CU32" s="325"/>
      <c r="CV32" s="321">
        <v>0</v>
      </c>
      <c r="CW32" s="321"/>
      <c r="CX32" s="321"/>
      <c r="CY32" s="321"/>
      <c r="CZ32" s="321"/>
      <c r="DA32" s="321"/>
      <c r="DB32" s="321"/>
      <c r="DC32" s="321"/>
      <c r="DD32" s="321"/>
      <c r="DE32" s="321"/>
      <c r="DF32" s="321"/>
      <c r="DG32" s="321"/>
      <c r="DH32" s="321"/>
      <c r="DI32" s="321"/>
      <c r="DJ32" s="321"/>
      <c r="DK32" s="321"/>
      <c r="DL32" s="321"/>
      <c r="DM32" s="321"/>
      <c r="DN32" s="321"/>
      <c r="DO32" s="321"/>
      <c r="DP32" s="321"/>
      <c r="DQ32" s="321"/>
      <c r="DR32" s="321"/>
      <c r="DS32" s="321"/>
      <c r="DT32" s="321"/>
      <c r="DU32" s="321"/>
      <c r="DV32" s="321"/>
      <c r="DW32" s="321"/>
      <c r="DX32" s="321"/>
      <c r="DY32" s="321"/>
      <c r="DZ32" s="321"/>
      <c r="EA32" s="321"/>
      <c r="EB32" s="321"/>
      <c r="EC32" s="321"/>
      <c r="ED32" s="321"/>
      <c r="EE32" s="321"/>
      <c r="EF32" s="321"/>
      <c r="EG32" s="321"/>
      <c r="EH32" s="321"/>
      <c r="EI32" s="321"/>
      <c r="EJ32" s="321"/>
      <c r="EK32" s="321"/>
      <c r="EL32" s="321"/>
      <c r="EM32" s="321"/>
      <c r="EN32" s="321"/>
      <c r="EO32" s="321"/>
      <c r="EP32" s="321"/>
      <c r="EQ32" s="321"/>
      <c r="ER32" s="321"/>
      <c r="ES32" s="321"/>
      <c r="ET32" s="321"/>
      <c r="EU32" s="321"/>
      <c r="EV32" s="321"/>
      <c r="EW32" s="321"/>
      <c r="EX32" s="321"/>
      <c r="EY32" s="321"/>
      <c r="EZ32" s="321"/>
      <c r="FA32" s="321"/>
      <c r="FB32" s="321"/>
      <c r="FC32" s="321"/>
      <c r="FD32" s="323"/>
      <c r="FE32" s="324"/>
      <c r="FF32" s="324"/>
      <c r="FG32" s="324"/>
      <c r="FH32" s="324"/>
      <c r="FI32" s="324"/>
      <c r="FJ32" s="324"/>
      <c r="FK32" s="324"/>
      <c r="FL32" s="324"/>
      <c r="FM32" s="324"/>
      <c r="FN32" s="324"/>
      <c r="FO32" s="324"/>
      <c r="FP32" s="324"/>
      <c r="FQ32" s="324"/>
      <c r="FR32" s="324"/>
      <c r="FS32" s="325"/>
      <c r="FT32" s="323">
        <v>0</v>
      </c>
      <c r="FU32" s="324"/>
      <c r="FV32" s="324"/>
      <c r="FW32" s="324"/>
      <c r="FX32" s="324"/>
      <c r="FY32" s="324"/>
      <c r="FZ32" s="324"/>
      <c r="GA32" s="324"/>
      <c r="GB32" s="324"/>
      <c r="GC32" s="324"/>
      <c r="GD32" s="324"/>
      <c r="GE32" s="324"/>
      <c r="GF32" s="324"/>
      <c r="GG32" s="324"/>
      <c r="GH32" s="324"/>
      <c r="GI32" s="325"/>
      <c r="GJ32" s="314"/>
      <c r="GK32" s="315"/>
      <c r="GL32" s="315"/>
      <c r="GM32" s="315"/>
      <c r="GN32" s="315"/>
      <c r="GO32" s="315"/>
      <c r="GP32" s="315"/>
      <c r="GQ32" s="315"/>
      <c r="GR32" s="315"/>
      <c r="GS32" s="315"/>
      <c r="GT32" s="315"/>
      <c r="GU32" s="315"/>
      <c r="GV32" s="315"/>
      <c r="GW32" s="315"/>
      <c r="GX32" s="315"/>
      <c r="GY32" s="316"/>
      <c r="GZ32" s="317"/>
      <c r="HA32" s="317"/>
      <c r="HB32" s="317"/>
      <c r="HC32" s="317"/>
      <c r="HD32" s="317"/>
      <c r="HE32" s="317"/>
      <c r="HF32" s="317"/>
      <c r="HG32" s="317"/>
      <c r="HH32" s="317"/>
      <c r="HI32" s="317"/>
      <c r="HJ32" s="317"/>
      <c r="HK32" s="317"/>
      <c r="HL32" s="317"/>
      <c r="HM32" s="317"/>
      <c r="HN32" s="317"/>
      <c r="HO32" s="317"/>
      <c r="HP32" s="317"/>
    </row>
    <row r="33" spans="1:224" s="146" customFormat="1" ht="9.75" customHeight="1">
      <c r="A33" s="150"/>
      <c r="B33" s="326" t="s">
        <v>383</v>
      </c>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7"/>
      <c r="AL33" s="321" t="s">
        <v>363</v>
      </c>
      <c r="AM33" s="321"/>
      <c r="AN33" s="321"/>
      <c r="AO33" s="321"/>
      <c r="AP33" s="321"/>
      <c r="AQ33" s="321"/>
      <c r="AR33" s="321"/>
      <c r="AS33" s="321"/>
      <c r="AT33" s="321"/>
      <c r="AU33" s="321"/>
      <c r="AV33" s="328" t="s">
        <v>384</v>
      </c>
      <c r="AW33" s="328"/>
      <c r="AX33" s="328"/>
      <c r="AY33" s="328"/>
      <c r="AZ33" s="328"/>
      <c r="BA33" s="328"/>
      <c r="BB33" s="328"/>
      <c r="BC33" s="328"/>
      <c r="BD33" s="321">
        <v>53548</v>
      </c>
      <c r="BE33" s="321"/>
      <c r="BF33" s="321"/>
      <c r="BG33" s="321"/>
      <c r="BH33" s="321"/>
      <c r="BI33" s="321"/>
      <c r="BJ33" s="321"/>
      <c r="BK33" s="321"/>
      <c r="BL33" s="321"/>
      <c r="BM33" s="321"/>
      <c r="BN33" s="321"/>
      <c r="BO33" s="321"/>
      <c r="BP33" s="321"/>
      <c r="BQ33" s="321"/>
      <c r="BR33" s="321">
        <v>53548</v>
      </c>
      <c r="BS33" s="321"/>
      <c r="BT33" s="321"/>
      <c r="BU33" s="321"/>
      <c r="BV33" s="321"/>
      <c r="BW33" s="321"/>
      <c r="BX33" s="321"/>
      <c r="BY33" s="321"/>
      <c r="BZ33" s="321"/>
      <c r="CA33" s="321"/>
      <c r="CB33" s="321"/>
      <c r="CC33" s="321"/>
      <c r="CD33" s="321"/>
      <c r="CE33" s="321"/>
      <c r="CF33" s="323"/>
      <c r="CG33" s="324"/>
      <c r="CH33" s="324"/>
      <c r="CI33" s="324"/>
      <c r="CJ33" s="324"/>
      <c r="CK33" s="324"/>
      <c r="CL33" s="324"/>
      <c r="CM33" s="324"/>
      <c r="CN33" s="324"/>
      <c r="CO33" s="324"/>
      <c r="CP33" s="324"/>
      <c r="CQ33" s="324"/>
      <c r="CR33" s="324"/>
      <c r="CS33" s="324"/>
      <c r="CT33" s="324"/>
      <c r="CU33" s="325"/>
      <c r="CV33" s="321">
        <v>0</v>
      </c>
      <c r="CW33" s="321"/>
      <c r="CX33" s="321"/>
      <c r="CY33" s="321"/>
      <c r="CZ33" s="321"/>
      <c r="DA33" s="321"/>
      <c r="DB33" s="321"/>
      <c r="DC33" s="321"/>
      <c r="DD33" s="321"/>
      <c r="DE33" s="321"/>
      <c r="DF33" s="321"/>
      <c r="DG33" s="321"/>
      <c r="DH33" s="321"/>
      <c r="DI33" s="321"/>
      <c r="DJ33" s="321"/>
      <c r="DK33" s="321"/>
      <c r="DL33" s="321">
        <v>53548</v>
      </c>
      <c r="DM33" s="321"/>
      <c r="DN33" s="321"/>
      <c r="DO33" s="321"/>
      <c r="DP33" s="321"/>
      <c r="DQ33" s="321"/>
      <c r="DR33" s="321"/>
      <c r="DS33" s="321"/>
      <c r="DT33" s="321"/>
      <c r="DU33" s="321"/>
      <c r="DV33" s="321"/>
      <c r="DW33" s="321"/>
      <c r="DX33" s="321"/>
      <c r="DY33" s="321"/>
      <c r="DZ33" s="321"/>
      <c r="EA33" s="321"/>
      <c r="EB33" s="321">
        <v>124829</v>
      </c>
      <c r="EC33" s="321"/>
      <c r="ED33" s="321"/>
      <c r="EE33" s="321"/>
      <c r="EF33" s="321"/>
      <c r="EG33" s="321"/>
      <c r="EH33" s="321"/>
      <c r="EI33" s="321"/>
      <c r="EJ33" s="321"/>
      <c r="EK33" s="321"/>
      <c r="EL33" s="321"/>
      <c r="EM33" s="321"/>
      <c r="EN33" s="321"/>
      <c r="EO33" s="321"/>
      <c r="EP33" s="321">
        <v>124829</v>
      </c>
      <c r="EQ33" s="321"/>
      <c r="ER33" s="321"/>
      <c r="ES33" s="321"/>
      <c r="ET33" s="321"/>
      <c r="EU33" s="321"/>
      <c r="EV33" s="321"/>
      <c r="EW33" s="321"/>
      <c r="EX33" s="321"/>
      <c r="EY33" s="321"/>
      <c r="EZ33" s="321"/>
      <c r="FA33" s="321"/>
      <c r="FB33" s="321"/>
      <c r="FC33" s="321"/>
      <c r="FD33" s="323"/>
      <c r="FE33" s="324"/>
      <c r="FF33" s="324"/>
      <c r="FG33" s="324"/>
      <c r="FH33" s="324"/>
      <c r="FI33" s="324"/>
      <c r="FJ33" s="324"/>
      <c r="FK33" s="324"/>
      <c r="FL33" s="324"/>
      <c r="FM33" s="324"/>
      <c r="FN33" s="324"/>
      <c r="FO33" s="324"/>
      <c r="FP33" s="324"/>
      <c r="FQ33" s="324"/>
      <c r="FR33" s="324"/>
      <c r="FS33" s="325"/>
      <c r="FT33" s="323">
        <v>0</v>
      </c>
      <c r="FU33" s="324"/>
      <c r="FV33" s="324"/>
      <c r="FW33" s="324"/>
      <c r="FX33" s="324"/>
      <c r="FY33" s="324"/>
      <c r="FZ33" s="324"/>
      <c r="GA33" s="324"/>
      <c r="GB33" s="324"/>
      <c r="GC33" s="324"/>
      <c r="GD33" s="324"/>
      <c r="GE33" s="324"/>
      <c r="GF33" s="324"/>
      <c r="GG33" s="324"/>
      <c r="GH33" s="324"/>
      <c r="GI33" s="325"/>
      <c r="GJ33" s="314">
        <v>124829</v>
      </c>
      <c r="GK33" s="315"/>
      <c r="GL33" s="315"/>
      <c r="GM33" s="315"/>
      <c r="GN33" s="315"/>
      <c r="GO33" s="315"/>
      <c r="GP33" s="315"/>
      <c r="GQ33" s="315"/>
      <c r="GR33" s="315"/>
      <c r="GS33" s="315"/>
      <c r="GT33" s="315"/>
      <c r="GU33" s="315"/>
      <c r="GV33" s="315"/>
      <c r="GW33" s="315"/>
      <c r="GX33" s="315"/>
      <c r="GY33" s="316"/>
      <c r="GZ33" s="317"/>
      <c r="HA33" s="317"/>
      <c r="HB33" s="317"/>
      <c r="HC33" s="317"/>
      <c r="HD33" s="317"/>
      <c r="HE33" s="317"/>
      <c r="HF33" s="317"/>
      <c r="HG33" s="317"/>
      <c r="HH33" s="317"/>
      <c r="HI33" s="317"/>
      <c r="HJ33" s="317"/>
      <c r="HK33" s="317"/>
      <c r="HL33" s="317"/>
      <c r="HM33" s="317"/>
      <c r="HN33" s="317"/>
      <c r="HO33" s="317"/>
      <c r="HP33" s="317"/>
    </row>
    <row r="34" spans="1:224" s="146" customFormat="1" ht="9.75" customHeight="1">
      <c r="A34" s="150"/>
      <c r="B34" s="326" t="s">
        <v>385</v>
      </c>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7"/>
      <c r="AL34" s="321" t="s">
        <v>363</v>
      </c>
      <c r="AM34" s="321"/>
      <c r="AN34" s="321"/>
      <c r="AO34" s="321"/>
      <c r="AP34" s="321"/>
      <c r="AQ34" s="321"/>
      <c r="AR34" s="321"/>
      <c r="AS34" s="321"/>
      <c r="AT34" s="321"/>
      <c r="AU34" s="321"/>
      <c r="AV34" s="328" t="s">
        <v>386</v>
      </c>
      <c r="AW34" s="328"/>
      <c r="AX34" s="328"/>
      <c r="AY34" s="328"/>
      <c r="AZ34" s="328"/>
      <c r="BA34" s="328"/>
      <c r="BB34" s="328"/>
      <c r="BC34" s="328"/>
      <c r="BD34" s="321">
        <v>28829</v>
      </c>
      <c r="BE34" s="321"/>
      <c r="BF34" s="321"/>
      <c r="BG34" s="321"/>
      <c r="BH34" s="321"/>
      <c r="BI34" s="321"/>
      <c r="BJ34" s="321"/>
      <c r="BK34" s="321"/>
      <c r="BL34" s="321"/>
      <c r="BM34" s="321"/>
      <c r="BN34" s="321"/>
      <c r="BO34" s="321"/>
      <c r="BP34" s="321"/>
      <c r="BQ34" s="321"/>
      <c r="BR34" s="321">
        <v>28829</v>
      </c>
      <c r="BS34" s="321"/>
      <c r="BT34" s="321"/>
      <c r="BU34" s="321"/>
      <c r="BV34" s="321"/>
      <c r="BW34" s="321"/>
      <c r="BX34" s="321"/>
      <c r="BY34" s="321"/>
      <c r="BZ34" s="321"/>
      <c r="CA34" s="321"/>
      <c r="CB34" s="321"/>
      <c r="CC34" s="321"/>
      <c r="CD34" s="321"/>
      <c r="CE34" s="321"/>
      <c r="CF34" s="314">
        <v>4731.48</v>
      </c>
      <c r="CG34" s="315"/>
      <c r="CH34" s="315"/>
      <c r="CI34" s="315"/>
      <c r="CJ34" s="315"/>
      <c r="CK34" s="315"/>
      <c r="CL34" s="315"/>
      <c r="CM34" s="315"/>
      <c r="CN34" s="315"/>
      <c r="CO34" s="315"/>
      <c r="CP34" s="315"/>
      <c r="CQ34" s="315"/>
      <c r="CR34" s="315"/>
      <c r="CS34" s="315"/>
      <c r="CT34" s="315"/>
      <c r="CU34" s="316"/>
      <c r="CV34" s="322">
        <v>0</v>
      </c>
      <c r="CW34" s="322"/>
      <c r="CX34" s="322"/>
      <c r="CY34" s="322"/>
      <c r="CZ34" s="322"/>
      <c r="DA34" s="322"/>
      <c r="DB34" s="322"/>
      <c r="DC34" s="322"/>
      <c r="DD34" s="322"/>
      <c r="DE34" s="322"/>
      <c r="DF34" s="322"/>
      <c r="DG34" s="322"/>
      <c r="DH34" s="322"/>
      <c r="DI34" s="322"/>
      <c r="DJ34" s="322"/>
      <c r="DK34" s="322"/>
      <c r="DL34" s="322">
        <f>28829-4731.48</f>
        <v>24097.52</v>
      </c>
      <c r="DM34" s="322"/>
      <c r="DN34" s="322"/>
      <c r="DO34" s="322"/>
      <c r="DP34" s="322"/>
      <c r="DQ34" s="322"/>
      <c r="DR34" s="322"/>
      <c r="DS34" s="322"/>
      <c r="DT34" s="322"/>
      <c r="DU34" s="322"/>
      <c r="DV34" s="322"/>
      <c r="DW34" s="322"/>
      <c r="DX34" s="322"/>
      <c r="DY34" s="322"/>
      <c r="DZ34" s="322"/>
      <c r="EA34" s="322"/>
      <c r="EB34" s="321">
        <v>16995</v>
      </c>
      <c r="EC34" s="321"/>
      <c r="ED34" s="321"/>
      <c r="EE34" s="321"/>
      <c r="EF34" s="321"/>
      <c r="EG34" s="321"/>
      <c r="EH34" s="321"/>
      <c r="EI34" s="321"/>
      <c r="EJ34" s="321"/>
      <c r="EK34" s="321"/>
      <c r="EL34" s="321"/>
      <c r="EM34" s="321"/>
      <c r="EN34" s="321"/>
      <c r="EO34" s="321"/>
      <c r="EP34" s="321">
        <v>16995</v>
      </c>
      <c r="EQ34" s="321"/>
      <c r="ER34" s="321"/>
      <c r="ES34" s="321"/>
      <c r="ET34" s="321"/>
      <c r="EU34" s="321"/>
      <c r="EV34" s="321"/>
      <c r="EW34" s="321"/>
      <c r="EX34" s="321"/>
      <c r="EY34" s="321"/>
      <c r="EZ34" s="321"/>
      <c r="FA34" s="321"/>
      <c r="FB34" s="321"/>
      <c r="FC34" s="321"/>
      <c r="FD34" s="323">
        <v>2580.53</v>
      </c>
      <c r="FE34" s="324"/>
      <c r="FF34" s="324"/>
      <c r="FG34" s="324"/>
      <c r="FH34" s="324"/>
      <c r="FI34" s="324"/>
      <c r="FJ34" s="324"/>
      <c r="FK34" s="324"/>
      <c r="FL34" s="324"/>
      <c r="FM34" s="324"/>
      <c r="FN34" s="324"/>
      <c r="FO34" s="324"/>
      <c r="FP34" s="324"/>
      <c r="FQ34" s="324"/>
      <c r="FR34" s="324"/>
      <c r="FS34" s="325"/>
      <c r="FT34" s="323">
        <v>0</v>
      </c>
      <c r="FU34" s="324"/>
      <c r="FV34" s="324"/>
      <c r="FW34" s="324"/>
      <c r="FX34" s="324"/>
      <c r="FY34" s="324"/>
      <c r="FZ34" s="324"/>
      <c r="GA34" s="324"/>
      <c r="GB34" s="324"/>
      <c r="GC34" s="324"/>
      <c r="GD34" s="324"/>
      <c r="GE34" s="324"/>
      <c r="GF34" s="324"/>
      <c r="GG34" s="324"/>
      <c r="GH34" s="324"/>
      <c r="GI34" s="325"/>
      <c r="GJ34" s="314">
        <f>16995-2580.53</f>
        <v>14414.47</v>
      </c>
      <c r="GK34" s="315"/>
      <c r="GL34" s="315"/>
      <c r="GM34" s="315"/>
      <c r="GN34" s="315"/>
      <c r="GO34" s="315"/>
      <c r="GP34" s="315"/>
      <c r="GQ34" s="315"/>
      <c r="GR34" s="315"/>
      <c r="GS34" s="315"/>
      <c r="GT34" s="315"/>
      <c r="GU34" s="315"/>
      <c r="GV34" s="315"/>
      <c r="GW34" s="315"/>
      <c r="GX34" s="315"/>
      <c r="GY34" s="316"/>
      <c r="GZ34" s="317"/>
      <c r="HA34" s="317"/>
      <c r="HB34" s="317"/>
      <c r="HC34" s="317"/>
      <c r="HD34" s="317"/>
      <c r="HE34" s="317"/>
      <c r="HF34" s="317"/>
      <c r="HG34" s="317"/>
      <c r="HH34" s="317"/>
      <c r="HI34" s="317"/>
      <c r="HJ34" s="317"/>
      <c r="HK34" s="317"/>
      <c r="HL34" s="317"/>
      <c r="HM34" s="317"/>
      <c r="HN34" s="317"/>
      <c r="HO34" s="317"/>
      <c r="HP34" s="317"/>
    </row>
    <row r="35" spans="1:224" s="146" customFormat="1" ht="9.75" customHeight="1">
      <c r="A35" s="150"/>
      <c r="B35" s="326" t="s">
        <v>387</v>
      </c>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7"/>
      <c r="AL35" s="321" t="s">
        <v>363</v>
      </c>
      <c r="AM35" s="321"/>
      <c r="AN35" s="321"/>
      <c r="AO35" s="321"/>
      <c r="AP35" s="321"/>
      <c r="AQ35" s="321"/>
      <c r="AR35" s="321"/>
      <c r="AS35" s="321"/>
      <c r="AT35" s="321"/>
      <c r="AU35" s="321"/>
      <c r="AV35" s="328" t="s">
        <v>388</v>
      </c>
      <c r="AW35" s="328"/>
      <c r="AX35" s="328"/>
      <c r="AY35" s="328"/>
      <c r="AZ35" s="328"/>
      <c r="BA35" s="328"/>
      <c r="BB35" s="328"/>
      <c r="BC35" s="328"/>
      <c r="BD35" s="321">
        <f>BD30+BD31-BD32+BD33-BD34</f>
        <v>282925</v>
      </c>
      <c r="BE35" s="321"/>
      <c r="BF35" s="321"/>
      <c r="BG35" s="321"/>
      <c r="BH35" s="321"/>
      <c r="BI35" s="321"/>
      <c r="BJ35" s="321"/>
      <c r="BK35" s="321"/>
      <c r="BL35" s="321"/>
      <c r="BM35" s="321"/>
      <c r="BN35" s="321"/>
      <c r="BO35" s="321"/>
      <c r="BP35" s="321"/>
      <c r="BQ35" s="321"/>
      <c r="BR35" s="321">
        <f>BR30+BR31-BR32+BR33-BR34</f>
        <v>282925</v>
      </c>
      <c r="BS35" s="321"/>
      <c r="BT35" s="321"/>
      <c r="BU35" s="321"/>
      <c r="BV35" s="321"/>
      <c r="BW35" s="321"/>
      <c r="BX35" s="321"/>
      <c r="BY35" s="321"/>
      <c r="BZ35" s="321"/>
      <c r="CA35" s="321"/>
      <c r="CB35" s="321"/>
      <c r="CC35" s="321"/>
      <c r="CD35" s="321"/>
      <c r="CE35" s="321"/>
      <c r="CF35" s="323">
        <f>CF30+CF31-CF32+CF33-CF34</f>
        <v>231498.29</v>
      </c>
      <c r="CG35" s="324"/>
      <c r="CH35" s="324"/>
      <c r="CI35" s="324"/>
      <c r="CJ35" s="324"/>
      <c r="CK35" s="324"/>
      <c r="CL35" s="324"/>
      <c r="CM35" s="324"/>
      <c r="CN35" s="324"/>
      <c r="CO35" s="324"/>
      <c r="CP35" s="324"/>
      <c r="CQ35" s="324"/>
      <c r="CR35" s="324"/>
      <c r="CS35" s="324"/>
      <c r="CT35" s="324"/>
      <c r="CU35" s="325"/>
      <c r="CV35" s="321">
        <v>0</v>
      </c>
      <c r="CW35" s="321"/>
      <c r="CX35" s="321"/>
      <c r="CY35" s="321"/>
      <c r="CZ35" s="321"/>
      <c r="DA35" s="321"/>
      <c r="DB35" s="321"/>
      <c r="DC35" s="321"/>
      <c r="DD35" s="321"/>
      <c r="DE35" s="321"/>
      <c r="DF35" s="321"/>
      <c r="DG35" s="321"/>
      <c r="DH35" s="321"/>
      <c r="DI35" s="321"/>
      <c r="DJ35" s="321"/>
      <c r="DK35" s="321"/>
      <c r="DL35" s="322">
        <f>DL31+DL33-DL34+DL30</f>
        <v>51426.71</v>
      </c>
      <c r="DM35" s="322"/>
      <c r="DN35" s="322"/>
      <c r="DO35" s="322"/>
      <c r="DP35" s="322"/>
      <c r="DQ35" s="322"/>
      <c r="DR35" s="322"/>
      <c r="DS35" s="322"/>
      <c r="DT35" s="322"/>
      <c r="DU35" s="322"/>
      <c r="DV35" s="322"/>
      <c r="DW35" s="322"/>
      <c r="DX35" s="322"/>
      <c r="DY35" s="322"/>
      <c r="DZ35" s="322"/>
      <c r="EA35" s="322"/>
      <c r="EB35" s="321">
        <f>EB30+EB31-EB32+EB33-EB34</f>
        <v>258422</v>
      </c>
      <c r="EC35" s="321"/>
      <c r="ED35" s="321"/>
      <c r="EE35" s="321"/>
      <c r="EF35" s="321"/>
      <c r="EG35" s="321"/>
      <c r="EH35" s="321"/>
      <c r="EI35" s="321"/>
      <c r="EJ35" s="321"/>
      <c r="EK35" s="321"/>
      <c r="EL35" s="321"/>
      <c r="EM35" s="321"/>
      <c r="EN35" s="321"/>
      <c r="EO35" s="321"/>
      <c r="EP35" s="321">
        <f>EP30+EP31-EP32+EP33-EP34</f>
        <v>258422</v>
      </c>
      <c r="EQ35" s="321"/>
      <c r="ER35" s="321"/>
      <c r="ES35" s="321"/>
      <c r="ET35" s="321"/>
      <c r="EU35" s="321"/>
      <c r="EV35" s="321"/>
      <c r="EW35" s="321"/>
      <c r="EX35" s="321"/>
      <c r="EY35" s="321"/>
      <c r="EZ35" s="321"/>
      <c r="FA35" s="321"/>
      <c r="FB35" s="321"/>
      <c r="FC35" s="321"/>
      <c r="FD35" s="314">
        <f>FD30+FD31-FD32+FD33-FD34</f>
        <v>136794.095</v>
      </c>
      <c r="FE35" s="315"/>
      <c r="FF35" s="315"/>
      <c r="FG35" s="315"/>
      <c r="FH35" s="315"/>
      <c r="FI35" s="315"/>
      <c r="FJ35" s="315"/>
      <c r="FK35" s="315"/>
      <c r="FL35" s="315"/>
      <c r="FM35" s="315"/>
      <c r="FN35" s="315"/>
      <c r="FO35" s="315"/>
      <c r="FP35" s="315"/>
      <c r="FQ35" s="315"/>
      <c r="FR35" s="315"/>
      <c r="FS35" s="316"/>
      <c r="FT35" s="323">
        <v>0</v>
      </c>
      <c r="FU35" s="324"/>
      <c r="FV35" s="324"/>
      <c r="FW35" s="324"/>
      <c r="FX35" s="324"/>
      <c r="FY35" s="324"/>
      <c r="FZ35" s="324"/>
      <c r="GA35" s="324"/>
      <c r="GB35" s="324"/>
      <c r="GC35" s="324"/>
      <c r="GD35" s="324"/>
      <c r="GE35" s="324"/>
      <c r="GF35" s="324"/>
      <c r="GG35" s="324"/>
      <c r="GH35" s="324"/>
      <c r="GI35" s="325"/>
      <c r="GJ35" s="314">
        <f>GJ30+GJ31-GJ32+GJ33-GJ34</f>
        <v>121627.905</v>
      </c>
      <c r="GK35" s="315"/>
      <c r="GL35" s="315"/>
      <c r="GM35" s="315"/>
      <c r="GN35" s="315"/>
      <c r="GO35" s="315"/>
      <c r="GP35" s="315"/>
      <c r="GQ35" s="315"/>
      <c r="GR35" s="315"/>
      <c r="GS35" s="315"/>
      <c r="GT35" s="315"/>
      <c r="GU35" s="315"/>
      <c r="GV35" s="315"/>
      <c r="GW35" s="315"/>
      <c r="GX35" s="315"/>
      <c r="GY35" s="316"/>
      <c r="GZ35" s="317"/>
      <c r="HA35" s="317"/>
      <c r="HB35" s="317"/>
      <c r="HC35" s="317"/>
      <c r="HD35" s="317"/>
      <c r="HE35" s="317"/>
      <c r="HF35" s="317"/>
      <c r="HG35" s="317"/>
      <c r="HH35" s="317"/>
      <c r="HI35" s="317"/>
      <c r="HJ35" s="317"/>
      <c r="HK35" s="317"/>
      <c r="HL35" s="317"/>
      <c r="HM35" s="317"/>
      <c r="HN35" s="317"/>
      <c r="HO35" s="317"/>
      <c r="HP35" s="317"/>
    </row>
    <row r="36" spans="1:224" s="146" customFormat="1" ht="9.75" customHeight="1">
      <c r="A36" s="150"/>
      <c r="B36" s="326" t="s">
        <v>95</v>
      </c>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7"/>
      <c r="AL36" s="321" t="s">
        <v>363</v>
      </c>
      <c r="AM36" s="321"/>
      <c r="AN36" s="321"/>
      <c r="AO36" s="321"/>
      <c r="AP36" s="321"/>
      <c r="AQ36" s="321"/>
      <c r="AR36" s="321"/>
      <c r="AS36" s="321"/>
      <c r="AT36" s="321"/>
      <c r="AU36" s="321"/>
      <c r="AV36" s="328" t="s">
        <v>389</v>
      </c>
      <c r="AW36" s="328"/>
      <c r="AX36" s="328"/>
      <c r="AY36" s="328"/>
      <c r="AZ36" s="328"/>
      <c r="BA36" s="328"/>
      <c r="BB36" s="328"/>
      <c r="BC36" s="328"/>
      <c r="BD36" s="321">
        <f>21963+40764-4114-28520</f>
        <v>30093</v>
      </c>
      <c r="BE36" s="321"/>
      <c r="BF36" s="321"/>
      <c r="BG36" s="321"/>
      <c r="BH36" s="321"/>
      <c r="BI36" s="321"/>
      <c r="BJ36" s="321"/>
      <c r="BK36" s="321"/>
      <c r="BL36" s="321"/>
      <c r="BM36" s="321"/>
      <c r="BN36" s="321"/>
      <c r="BO36" s="321"/>
      <c r="BP36" s="321"/>
      <c r="BQ36" s="321"/>
      <c r="BR36" s="321">
        <f>21963+40764-4114-28520</f>
        <v>30093</v>
      </c>
      <c r="BS36" s="321"/>
      <c r="BT36" s="321"/>
      <c r="BU36" s="321"/>
      <c r="BV36" s="321"/>
      <c r="BW36" s="321"/>
      <c r="BX36" s="321"/>
      <c r="BY36" s="321"/>
      <c r="BZ36" s="321"/>
      <c r="CA36" s="321"/>
      <c r="CB36" s="321"/>
      <c r="CC36" s="321"/>
      <c r="CD36" s="321"/>
      <c r="CE36" s="321"/>
      <c r="CF36" s="323">
        <f>21963+40764-4114-28520-DL36</f>
        <v>27787</v>
      </c>
      <c r="CG36" s="324"/>
      <c r="CH36" s="324"/>
      <c r="CI36" s="324"/>
      <c r="CJ36" s="324"/>
      <c r="CK36" s="324"/>
      <c r="CL36" s="324"/>
      <c r="CM36" s="324"/>
      <c r="CN36" s="324"/>
      <c r="CO36" s="324"/>
      <c r="CP36" s="324"/>
      <c r="CQ36" s="324"/>
      <c r="CR36" s="324"/>
      <c r="CS36" s="324"/>
      <c r="CT36" s="324"/>
      <c r="CU36" s="325"/>
      <c r="CV36" s="321">
        <v>0</v>
      </c>
      <c r="CW36" s="321"/>
      <c r="CX36" s="321"/>
      <c r="CY36" s="321"/>
      <c r="CZ36" s="321"/>
      <c r="DA36" s="321"/>
      <c r="DB36" s="321"/>
      <c r="DC36" s="321"/>
      <c r="DD36" s="321"/>
      <c r="DE36" s="321"/>
      <c r="DF36" s="321"/>
      <c r="DG36" s="321"/>
      <c r="DH36" s="321"/>
      <c r="DI36" s="321"/>
      <c r="DJ36" s="321"/>
      <c r="DK36" s="321"/>
      <c r="DL36" s="322">
        <f>DL35*0.2-7979.342</f>
        <v>2306.000000000001</v>
      </c>
      <c r="DM36" s="322"/>
      <c r="DN36" s="322"/>
      <c r="DO36" s="322"/>
      <c r="DP36" s="322"/>
      <c r="DQ36" s="322"/>
      <c r="DR36" s="322"/>
      <c r="DS36" s="322"/>
      <c r="DT36" s="322"/>
      <c r="DU36" s="322"/>
      <c r="DV36" s="322"/>
      <c r="DW36" s="322"/>
      <c r="DX36" s="322"/>
      <c r="DY36" s="322"/>
      <c r="DZ36" s="322"/>
      <c r="EA36" s="322"/>
      <c r="EB36" s="321">
        <f>24105+88245+2295-16491</f>
        <v>98154</v>
      </c>
      <c r="EC36" s="321"/>
      <c r="ED36" s="321"/>
      <c r="EE36" s="321"/>
      <c r="EF36" s="321"/>
      <c r="EG36" s="321"/>
      <c r="EH36" s="321"/>
      <c r="EI36" s="321"/>
      <c r="EJ36" s="321"/>
      <c r="EK36" s="321"/>
      <c r="EL36" s="321"/>
      <c r="EM36" s="321"/>
      <c r="EN36" s="321"/>
      <c r="EO36" s="321"/>
      <c r="EP36" s="321">
        <f>24105+88245+2295-16491</f>
        <v>98154</v>
      </c>
      <c r="EQ36" s="321"/>
      <c r="ER36" s="321"/>
      <c r="ES36" s="321"/>
      <c r="ET36" s="321"/>
      <c r="EU36" s="321"/>
      <c r="EV36" s="321"/>
      <c r="EW36" s="321"/>
      <c r="EX36" s="321"/>
      <c r="EY36" s="321"/>
      <c r="EZ36" s="321"/>
      <c r="FA36" s="321"/>
      <c r="FB36" s="321"/>
      <c r="FC36" s="321"/>
      <c r="FD36" s="314">
        <f>FD35/EB35*EB36</f>
        <v>51957.215719365995</v>
      </c>
      <c r="FE36" s="315"/>
      <c r="FF36" s="315"/>
      <c r="FG36" s="315"/>
      <c r="FH36" s="315"/>
      <c r="FI36" s="315"/>
      <c r="FJ36" s="315"/>
      <c r="FK36" s="315"/>
      <c r="FL36" s="315"/>
      <c r="FM36" s="315"/>
      <c r="FN36" s="315"/>
      <c r="FO36" s="315"/>
      <c r="FP36" s="315"/>
      <c r="FQ36" s="315"/>
      <c r="FR36" s="315"/>
      <c r="FS36" s="316"/>
      <c r="FT36" s="323">
        <v>0</v>
      </c>
      <c r="FU36" s="324"/>
      <c r="FV36" s="324"/>
      <c r="FW36" s="324"/>
      <c r="FX36" s="324"/>
      <c r="FY36" s="324"/>
      <c r="FZ36" s="324"/>
      <c r="GA36" s="324"/>
      <c r="GB36" s="324"/>
      <c r="GC36" s="324"/>
      <c r="GD36" s="324"/>
      <c r="GE36" s="324"/>
      <c r="GF36" s="324"/>
      <c r="GG36" s="324"/>
      <c r="GH36" s="324"/>
      <c r="GI36" s="325"/>
      <c r="GJ36" s="314">
        <f>GJ35/EB35*EB36</f>
        <v>46196.784280634005</v>
      </c>
      <c r="GK36" s="315"/>
      <c r="GL36" s="315"/>
      <c r="GM36" s="315"/>
      <c r="GN36" s="315"/>
      <c r="GO36" s="315"/>
      <c r="GP36" s="315"/>
      <c r="GQ36" s="315"/>
      <c r="GR36" s="315"/>
      <c r="GS36" s="315"/>
      <c r="GT36" s="315"/>
      <c r="GU36" s="315"/>
      <c r="GV36" s="315"/>
      <c r="GW36" s="315"/>
      <c r="GX36" s="315"/>
      <c r="GY36" s="316"/>
      <c r="GZ36" s="317"/>
      <c r="HA36" s="317"/>
      <c r="HB36" s="317"/>
      <c r="HC36" s="317"/>
      <c r="HD36" s="317"/>
      <c r="HE36" s="317"/>
      <c r="HF36" s="317"/>
      <c r="HG36" s="317"/>
      <c r="HH36" s="317"/>
      <c r="HI36" s="317"/>
      <c r="HJ36" s="317"/>
      <c r="HK36" s="317"/>
      <c r="HL36" s="317"/>
      <c r="HM36" s="317"/>
      <c r="HN36" s="317"/>
      <c r="HO36" s="317"/>
      <c r="HP36" s="317"/>
    </row>
    <row r="37" spans="1:224" s="146" customFormat="1" ht="15.75" customHeight="1">
      <c r="A37" s="150"/>
      <c r="B37" s="326" t="s">
        <v>390</v>
      </c>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7"/>
      <c r="AL37" s="321" t="s">
        <v>363</v>
      </c>
      <c r="AM37" s="321"/>
      <c r="AN37" s="321"/>
      <c r="AO37" s="321"/>
      <c r="AP37" s="321"/>
      <c r="AQ37" s="321"/>
      <c r="AR37" s="321"/>
      <c r="AS37" s="321"/>
      <c r="AT37" s="321"/>
      <c r="AU37" s="321"/>
      <c r="AV37" s="328" t="s">
        <v>391</v>
      </c>
      <c r="AW37" s="328"/>
      <c r="AX37" s="328"/>
      <c r="AY37" s="328"/>
      <c r="AZ37" s="328"/>
      <c r="BA37" s="328"/>
      <c r="BB37" s="328"/>
      <c r="BC37" s="328"/>
      <c r="BD37" s="321">
        <f>BD35-BD36</f>
        <v>252832</v>
      </c>
      <c r="BE37" s="321"/>
      <c r="BF37" s="321"/>
      <c r="BG37" s="321"/>
      <c r="BH37" s="321"/>
      <c r="BI37" s="321"/>
      <c r="BJ37" s="321"/>
      <c r="BK37" s="321"/>
      <c r="BL37" s="321"/>
      <c r="BM37" s="321"/>
      <c r="BN37" s="321"/>
      <c r="BO37" s="321"/>
      <c r="BP37" s="321"/>
      <c r="BQ37" s="321"/>
      <c r="BR37" s="321">
        <f>BR35-BR36</f>
        <v>252832</v>
      </c>
      <c r="BS37" s="321"/>
      <c r="BT37" s="321"/>
      <c r="BU37" s="321"/>
      <c r="BV37" s="321"/>
      <c r="BW37" s="321"/>
      <c r="BX37" s="321"/>
      <c r="BY37" s="321"/>
      <c r="BZ37" s="321"/>
      <c r="CA37" s="321"/>
      <c r="CB37" s="321"/>
      <c r="CC37" s="321"/>
      <c r="CD37" s="321"/>
      <c r="CE37" s="321"/>
      <c r="CF37" s="323">
        <f>CF35-CF36</f>
        <v>203711.29</v>
      </c>
      <c r="CG37" s="324"/>
      <c r="CH37" s="324"/>
      <c r="CI37" s="324"/>
      <c r="CJ37" s="324"/>
      <c r="CK37" s="324"/>
      <c r="CL37" s="324"/>
      <c r="CM37" s="324"/>
      <c r="CN37" s="324"/>
      <c r="CO37" s="324"/>
      <c r="CP37" s="324"/>
      <c r="CQ37" s="324"/>
      <c r="CR37" s="324"/>
      <c r="CS37" s="324"/>
      <c r="CT37" s="324"/>
      <c r="CU37" s="325"/>
      <c r="CV37" s="321">
        <v>0</v>
      </c>
      <c r="CW37" s="321"/>
      <c r="CX37" s="321"/>
      <c r="CY37" s="321"/>
      <c r="CZ37" s="321"/>
      <c r="DA37" s="321"/>
      <c r="DB37" s="321"/>
      <c r="DC37" s="321"/>
      <c r="DD37" s="321"/>
      <c r="DE37" s="321"/>
      <c r="DF37" s="321"/>
      <c r="DG37" s="321"/>
      <c r="DH37" s="321"/>
      <c r="DI37" s="321"/>
      <c r="DJ37" s="321"/>
      <c r="DK37" s="321"/>
      <c r="DL37" s="322">
        <f>DL35-DL36</f>
        <v>49120.71</v>
      </c>
      <c r="DM37" s="321"/>
      <c r="DN37" s="321"/>
      <c r="DO37" s="321"/>
      <c r="DP37" s="321"/>
      <c r="DQ37" s="321"/>
      <c r="DR37" s="321"/>
      <c r="DS37" s="321"/>
      <c r="DT37" s="321"/>
      <c r="DU37" s="321"/>
      <c r="DV37" s="321"/>
      <c r="DW37" s="321"/>
      <c r="DX37" s="321"/>
      <c r="DY37" s="321"/>
      <c r="DZ37" s="321"/>
      <c r="EA37" s="321"/>
      <c r="EB37" s="321">
        <f>EB35-EB36</f>
        <v>160268</v>
      </c>
      <c r="EC37" s="321"/>
      <c r="ED37" s="321"/>
      <c r="EE37" s="321"/>
      <c r="EF37" s="321"/>
      <c r="EG37" s="321"/>
      <c r="EH37" s="321"/>
      <c r="EI37" s="321"/>
      <c r="EJ37" s="321"/>
      <c r="EK37" s="321"/>
      <c r="EL37" s="321"/>
      <c r="EM37" s="321"/>
      <c r="EN37" s="321"/>
      <c r="EO37" s="321"/>
      <c r="EP37" s="321">
        <f>EP35-EP36</f>
        <v>160268</v>
      </c>
      <c r="EQ37" s="321"/>
      <c r="ER37" s="321"/>
      <c r="ES37" s="321"/>
      <c r="ET37" s="321"/>
      <c r="EU37" s="321"/>
      <c r="EV37" s="321"/>
      <c r="EW37" s="321"/>
      <c r="EX37" s="321"/>
      <c r="EY37" s="321"/>
      <c r="EZ37" s="321"/>
      <c r="FA37" s="321"/>
      <c r="FB37" s="321"/>
      <c r="FC37" s="321"/>
      <c r="FD37" s="314">
        <f>FD35-FD36</f>
        <v>84836.879280634</v>
      </c>
      <c r="FE37" s="315"/>
      <c r="FF37" s="315"/>
      <c r="FG37" s="315"/>
      <c r="FH37" s="315"/>
      <c r="FI37" s="315"/>
      <c r="FJ37" s="315"/>
      <c r="FK37" s="315"/>
      <c r="FL37" s="315"/>
      <c r="FM37" s="315"/>
      <c r="FN37" s="315"/>
      <c r="FO37" s="315"/>
      <c r="FP37" s="315"/>
      <c r="FQ37" s="315"/>
      <c r="FR37" s="315"/>
      <c r="FS37" s="316"/>
      <c r="FT37" s="323">
        <v>0</v>
      </c>
      <c r="FU37" s="324"/>
      <c r="FV37" s="324"/>
      <c r="FW37" s="324"/>
      <c r="FX37" s="324"/>
      <c r="FY37" s="324"/>
      <c r="FZ37" s="324"/>
      <c r="GA37" s="324"/>
      <c r="GB37" s="324"/>
      <c r="GC37" s="324"/>
      <c r="GD37" s="324"/>
      <c r="GE37" s="324"/>
      <c r="GF37" s="324"/>
      <c r="GG37" s="324"/>
      <c r="GH37" s="324"/>
      <c r="GI37" s="325"/>
      <c r="GJ37" s="314">
        <f>GJ35-GJ36</f>
        <v>75431.120719366</v>
      </c>
      <c r="GK37" s="315"/>
      <c r="GL37" s="315"/>
      <c r="GM37" s="315"/>
      <c r="GN37" s="315"/>
      <c r="GO37" s="315"/>
      <c r="GP37" s="315"/>
      <c r="GQ37" s="315"/>
      <c r="GR37" s="315"/>
      <c r="GS37" s="315"/>
      <c r="GT37" s="315"/>
      <c r="GU37" s="315"/>
      <c r="GV37" s="315"/>
      <c r="GW37" s="315"/>
      <c r="GX37" s="315"/>
      <c r="GY37" s="316"/>
      <c r="GZ37" s="317"/>
      <c r="HA37" s="317"/>
      <c r="HB37" s="317"/>
      <c r="HC37" s="317"/>
      <c r="HD37" s="317"/>
      <c r="HE37" s="317"/>
      <c r="HF37" s="317"/>
      <c r="HG37" s="317"/>
      <c r="HH37" s="317"/>
      <c r="HI37" s="317"/>
      <c r="HJ37" s="317"/>
      <c r="HK37" s="317"/>
      <c r="HL37" s="317"/>
      <c r="HM37" s="317"/>
      <c r="HN37" s="317"/>
      <c r="HO37" s="317"/>
      <c r="HP37" s="317"/>
    </row>
    <row r="38" spans="1:224" s="152" customFormat="1" ht="9.75">
      <c r="A38" s="151"/>
      <c r="B38" s="318" t="s">
        <v>39</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9"/>
      <c r="AL38" s="309"/>
      <c r="AM38" s="309"/>
      <c r="AN38" s="309"/>
      <c r="AO38" s="309"/>
      <c r="AP38" s="309"/>
      <c r="AQ38" s="309"/>
      <c r="AR38" s="309"/>
      <c r="AS38" s="309"/>
      <c r="AT38" s="309"/>
      <c r="AU38" s="309"/>
      <c r="AV38" s="320"/>
      <c r="AW38" s="320"/>
      <c r="AX38" s="320"/>
      <c r="AY38" s="320"/>
      <c r="AZ38" s="320"/>
      <c r="BA38" s="320"/>
      <c r="BB38" s="320"/>
      <c r="BC38" s="320"/>
      <c r="BD38" s="309"/>
      <c r="BE38" s="309"/>
      <c r="BF38" s="309"/>
      <c r="BG38" s="309"/>
      <c r="BH38" s="309"/>
      <c r="BI38" s="309"/>
      <c r="BJ38" s="309"/>
      <c r="BK38" s="309"/>
      <c r="BL38" s="309"/>
      <c r="BM38" s="309"/>
      <c r="BN38" s="309"/>
      <c r="BO38" s="309"/>
      <c r="BP38" s="309"/>
      <c r="BQ38" s="309"/>
      <c r="BR38" s="309"/>
      <c r="BS38" s="309"/>
      <c r="BT38" s="309"/>
      <c r="BU38" s="309"/>
      <c r="BV38" s="309"/>
      <c r="BW38" s="309"/>
      <c r="BX38" s="309"/>
      <c r="BY38" s="309"/>
      <c r="BZ38" s="309"/>
      <c r="CA38" s="309"/>
      <c r="CB38" s="309"/>
      <c r="CC38" s="309"/>
      <c r="CD38" s="309"/>
      <c r="CE38" s="309"/>
      <c r="CF38" s="309"/>
      <c r="CG38" s="309"/>
      <c r="CH38" s="309"/>
      <c r="CI38" s="309"/>
      <c r="CJ38" s="309"/>
      <c r="CK38" s="309"/>
      <c r="CL38" s="309"/>
      <c r="CM38" s="309"/>
      <c r="CN38" s="309"/>
      <c r="CO38" s="309"/>
      <c r="CP38" s="309"/>
      <c r="CQ38" s="309"/>
      <c r="CR38" s="309"/>
      <c r="CS38" s="309"/>
      <c r="CT38" s="309"/>
      <c r="CU38" s="309"/>
      <c r="CV38" s="309"/>
      <c r="CW38" s="309"/>
      <c r="CX38" s="309"/>
      <c r="CY38" s="309"/>
      <c r="CZ38" s="309"/>
      <c r="DA38" s="309"/>
      <c r="DB38" s="309"/>
      <c r="DC38" s="309"/>
      <c r="DD38" s="309"/>
      <c r="DE38" s="309"/>
      <c r="DF38" s="309"/>
      <c r="DG38" s="309"/>
      <c r="DH38" s="309"/>
      <c r="DI38" s="309"/>
      <c r="DJ38" s="309"/>
      <c r="DK38" s="309"/>
      <c r="DL38" s="309"/>
      <c r="DM38" s="309"/>
      <c r="DN38" s="309"/>
      <c r="DO38" s="309"/>
      <c r="DP38" s="309"/>
      <c r="DQ38" s="309"/>
      <c r="DR38" s="309"/>
      <c r="DS38" s="309"/>
      <c r="DT38" s="309"/>
      <c r="DU38" s="309"/>
      <c r="DV38" s="309"/>
      <c r="DW38" s="309"/>
      <c r="DX38" s="309"/>
      <c r="DY38" s="309"/>
      <c r="DZ38" s="309"/>
      <c r="EA38" s="309"/>
      <c r="EB38" s="309"/>
      <c r="EC38" s="309"/>
      <c r="ED38" s="309"/>
      <c r="EE38" s="309"/>
      <c r="EF38" s="309"/>
      <c r="EG38" s="309"/>
      <c r="EH38" s="309"/>
      <c r="EI38" s="309"/>
      <c r="EJ38" s="309"/>
      <c r="EK38" s="309"/>
      <c r="EL38" s="309"/>
      <c r="EM38" s="309"/>
      <c r="EN38" s="309"/>
      <c r="EO38" s="309"/>
      <c r="EP38" s="310"/>
      <c r="EQ38" s="311"/>
      <c r="ER38" s="311"/>
      <c r="ES38" s="311"/>
      <c r="ET38" s="311"/>
      <c r="EU38" s="311"/>
      <c r="EV38" s="311"/>
      <c r="EW38" s="311"/>
      <c r="EX38" s="311"/>
      <c r="EY38" s="311"/>
      <c r="EZ38" s="311"/>
      <c r="FA38" s="311"/>
      <c r="FB38" s="311"/>
      <c r="FC38" s="312"/>
      <c r="FD38" s="310"/>
      <c r="FE38" s="311"/>
      <c r="FF38" s="311"/>
      <c r="FG38" s="311"/>
      <c r="FH38" s="311"/>
      <c r="FI38" s="311"/>
      <c r="FJ38" s="311"/>
      <c r="FK38" s="311"/>
      <c r="FL38" s="311"/>
      <c r="FM38" s="311"/>
      <c r="FN38" s="311"/>
      <c r="FO38" s="311"/>
      <c r="FP38" s="311"/>
      <c r="FQ38" s="311"/>
      <c r="FR38" s="311"/>
      <c r="FS38" s="312"/>
      <c r="FT38" s="310"/>
      <c r="FU38" s="311"/>
      <c r="FV38" s="311"/>
      <c r="FW38" s="311"/>
      <c r="FX38" s="311"/>
      <c r="FY38" s="311"/>
      <c r="FZ38" s="311"/>
      <c r="GA38" s="311"/>
      <c r="GB38" s="311"/>
      <c r="GC38" s="311"/>
      <c r="GD38" s="311"/>
      <c r="GE38" s="311"/>
      <c r="GF38" s="311"/>
      <c r="GG38" s="311"/>
      <c r="GH38" s="311"/>
      <c r="GI38" s="312"/>
      <c r="GJ38" s="310"/>
      <c r="GK38" s="311"/>
      <c r="GL38" s="311"/>
      <c r="GM38" s="311"/>
      <c r="GN38" s="311"/>
      <c r="GO38" s="311"/>
      <c r="GP38" s="311"/>
      <c r="GQ38" s="311"/>
      <c r="GR38" s="311"/>
      <c r="GS38" s="311"/>
      <c r="GT38" s="311"/>
      <c r="GU38" s="311"/>
      <c r="GV38" s="311"/>
      <c r="GW38" s="311"/>
      <c r="GX38" s="311"/>
      <c r="GY38" s="312"/>
      <c r="GZ38" s="313"/>
      <c r="HA38" s="313"/>
      <c r="HB38" s="313"/>
      <c r="HC38" s="313"/>
      <c r="HD38" s="313"/>
      <c r="HE38" s="313"/>
      <c r="HF38" s="313"/>
      <c r="HG38" s="313"/>
      <c r="HH38" s="313"/>
      <c r="HI38" s="313"/>
      <c r="HJ38" s="313"/>
      <c r="HK38" s="313"/>
      <c r="HL38" s="313"/>
      <c r="HM38" s="313"/>
      <c r="HN38" s="313"/>
      <c r="HO38" s="313"/>
      <c r="HP38" s="313"/>
    </row>
    <row r="39" spans="1:224" s="146" customFormat="1" ht="9.75" customHeight="1">
      <c r="A39" s="145"/>
      <c r="B39" s="298" t="s">
        <v>392</v>
      </c>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9"/>
      <c r="AL39" s="275" t="s">
        <v>363</v>
      </c>
      <c r="AM39" s="276"/>
      <c r="AN39" s="276"/>
      <c r="AO39" s="276"/>
      <c r="AP39" s="276"/>
      <c r="AQ39" s="276"/>
      <c r="AR39" s="276"/>
      <c r="AS39" s="276"/>
      <c r="AT39" s="276"/>
      <c r="AU39" s="277"/>
      <c r="AV39" s="300">
        <v>140</v>
      </c>
      <c r="AW39" s="301"/>
      <c r="AX39" s="301"/>
      <c r="AY39" s="301"/>
      <c r="AZ39" s="301"/>
      <c r="BA39" s="301"/>
      <c r="BB39" s="301"/>
      <c r="BC39" s="302"/>
      <c r="BD39" s="275">
        <v>0</v>
      </c>
      <c r="BE39" s="276"/>
      <c r="BF39" s="276"/>
      <c r="BG39" s="276"/>
      <c r="BH39" s="276"/>
      <c r="BI39" s="276"/>
      <c r="BJ39" s="276"/>
      <c r="BK39" s="276"/>
      <c r="BL39" s="276"/>
      <c r="BM39" s="276"/>
      <c r="BN39" s="276"/>
      <c r="BO39" s="276"/>
      <c r="BP39" s="276"/>
      <c r="BQ39" s="277"/>
      <c r="BR39" s="275">
        <v>0</v>
      </c>
      <c r="BS39" s="276"/>
      <c r="BT39" s="276"/>
      <c r="BU39" s="276"/>
      <c r="BV39" s="276"/>
      <c r="BW39" s="276"/>
      <c r="BX39" s="276"/>
      <c r="BY39" s="276"/>
      <c r="BZ39" s="276"/>
      <c r="CA39" s="276"/>
      <c r="CB39" s="276"/>
      <c r="CC39" s="276"/>
      <c r="CD39" s="276"/>
      <c r="CE39" s="277"/>
      <c r="CF39" s="275">
        <v>0</v>
      </c>
      <c r="CG39" s="276"/>
      <c r="CH39" s="276"/>
      <c r="CI39" s="276"/>
      <c r="CJ39" s="276"/>
      <c r="CK39" s="276"/>
      <c r="CL39" s="276"/>
      <c r="CM39" s="276"/>
      <c r="CN39" s="276"/>
      <c r="CO39" s="276"/>
      <c r="CP39" s="276"/>
      <c r="CQ39" s="276"/>
      <c r="CR39" s="276"/>
      <c r="CS39" s="276"/>
      <c r="CT39" s="276"/>
      <c r="CU39" s="277"/>
      <c r="CV39" s="275">
        <v>0</v>
      </c>
      <c r="CW39" s="276"/>
      <c r="CX39" s="276"/>
      <c r="CY39" s="276"/>
      <c r="CZ39" s="276"/>
      <c r="DA39" s="276"/>
      <c r="DB39" s="276"/>
      <c r="DC39" s="276"/>
      <c r="DD39" s="276"/>
      <c r="DE39" s="276"/>
      <c r="DF39" s="276"/>
      <c r="DG39" s="276"/>
      <c r="DH39" s="276"/>
      <c r="DI39" s="276"/>
      <c r="DJ39" s="276"/>
      <c r="DK39" s="277"/>
      <c r="DL39" s="275">
        <v>0</v>
      </c>
      <c r="DM39" s="276"/>
      <c r="DN39" s="276"/>
      <c r="DO39" s="276"/>
      <c r="DP39" s="276"/>
      <c r="DQ39" s="276"/>
      <c r="DR39" s="276"/>
      <c r="DS39" s="276"/>
      <c r="DT39" s="276"/>
      <c r="DU39" s="276"/>
      <c r="DV39" s="276"/>
      <c r="DW39" s="276"/>
      <c r="DX39" s="276"/>
      <c r="DY39" s="276"/>
      <c r="DZ39" s="276"/>
      <c r="EA39" s="277"/>
      <c r="EB39" s="275">
        <v>0</v>
      </c>
      <c r="EC39" s="276"/>
      <c r="ED39" s="276"/>
      <c r="EE39" s="276"/>
      <c r="EF39" s="276"/>
      <c r="EG39" s="276"/>
      <c r="EH39" s="276"/>
      <c r="EI39" s="276"/>
      <c r="EJ39" s="276"/>
      <c r="EK39" s="276"/>
      <c r="EL39" s="276"/>
      <c r="EM39" s="276"/>
      <c r="EN39" s="276"/>
      <c r="EO39" s="277"/>
      <c r="EP39" s="275">
        <v>0</v>
      </c>
      <c r="EQ39" s="276"/>
      <c r="ER39" s="276"/>
      <c r="ES39" s="276"/>
      <c r="ET39" s="276"/>
      <c r="EU39" s="276"/>
      <c r="EV39" s="276"/>
      <c r="EW39" s="276"/>
      <c r="EX39" s="276"/>
      <c r="EY39" s="276"/>
      <c r="EZ39" s="276"/>
      <c r="FA39" s="276"/>
      <c r="FB39" s="276"/>
      <c r="FC39" s="277"/>
      <c r="FD39" s="275">
        <v>0</v>
      </c>
      <c r="FE39" s="276"/>
      <c r="FF39" s="276"/>
      <c r="FG39" s="276"/>
      <c r="FH39" s="276"/>
      <c r="FI39" s="276"/>
      <c r="FJ39" s="276"/>
      <c r="FK39" s="276"/>
      <c r="FL39" s="276"/>
      <c r="FM39" s="276"/>
      <c r="FN39" s="276"/>
      <c r="FO39" s="276"/>
      <c r="FP39" s="276"/>
      <c r="FQ39" s="276"/>
      <c r="FR39" s="276"/>
      <c r="FS39" s="277"/>
      <c r="FT39" s="275">
        <v>0</v>
      </c>
      <c r="FU39" s="276"/>
      <c r="FV39" s="276"/>
      <c r="FW39" s="276"/>
      <c r="FX39" s="276"/>
      <c r="FY39" s="276"/>
      <c r="FZ39" s="276"/>
      <c r="GA39" s="276"/>
      <c r="GB39" s="276"/>
      <c r="GC39" s="276"/>
      <c r="GD39" s="276"/>
      <c r="GE39" s="276"/>
      <c r="GF39" s="276"/>
      <c r="GG39" s="276"/>
      <c r="GH39" s="276"/>
      <c r="GI39" s="277"/>
      <c r="GJ39" s="275">
        <v>0</v>
      </c>
      <c r="GK39" s="276"/>
      <c r="GL39" s="276"/>
      <c r="GM39" s="276"/>
      <c r="GN39" s="276"/>
      <c r="GO39" s="276"/>
      <c r="GP39" s="276"/>
      <c r="GQ39" s="276"/>
      <c r="GR39" s="276"/>
      <c r="GS39" s="276"/>
      <c r="GT39" s="276"/>
      <c r="GU39" s="276"/>
      <c r="GV39" s="276"/>
      <c r="GW39" s="276"/>
      <c r="GX39" s="276"/>
      <c r="GY39" s="277"/>
      <c r="GZ39" s="281">
        <v>0</v>
      </c>
      <c r="HA39" s="282"/>
      <c r="HB39" s="282"/>
      <c r="HC39" s="282"/>
      <c r="HD39" s="282"/>
      <c r="HE39" s="282"/>
      <c r="HF39" s="282"/>
      <c r="HG39" s="282"/>
      <c r="HH39" s="282"/>
      <c r="HI39" s="282"/>
      <c r="HJ39" s="282"/>
      <c r="HK39" s="282"/>
      <c r="HL39" s="282"/>
      <c r="HM39" s="282"/>
      <c r="HN39" s="282"/>
      <c r="HO39" s="282"/>
      <c r="HP39" s="283"/>
    </row>
    <row r="40" spans="1:224" s="146" customFormat="1" ht="9.75" customHeight="1">
      <c r="A40" s="147"/>
      <c r="B40" s="296" t="s">
        <v>393</v>
      </c>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7"/>
      <c r="AL40" s="290"/>
      <c r="AM40" s="291"/>
      <c r="AN40" s="291"/>
      <c r="AO40" s="291"/>
      <c r="AP40" s="291"/>
      <c r="AQ40" s="291"/>
      <c r="AR40" s="291"/>
      <c r="AS40" s="291"/>
      <c r="AT40" s="291"/>
      <c r="AU40" s="292"/>
      <c r="AV40" s="306"/>
      <c r="AW40" s="307"/>
      <c r="AX40" s="307"/>
      <c r="AY40" s="307"/>
      <c r="AZ40" s="307"/>
      <c r="BA40" s="307"/>
      <c r="BB40" s="307"/>
      <c r="BC40" s="308"/>
      <c r="BD40" s="290"/>
      <c r="BE40" s="291"/>
      <c r="BF40" s="291"/>
      <c r="BG40" s="291"/>
      <c r="BH40" s="291"/>
      <c r="BI40" s="291"/>
      <c r="BJ40" s="291"/>
      <c r="BK40" s="291"/>
      <c r="BL40" s="291"/>
      <c r="BM40" s="291"/>
      <c r="BN40" s="291"/>
      <c r="BO40" s="291"/>
      <c r="BP40" s="291"/>
      <c r="BQ40" s="292"/>
      <c r="BR40" s="290"/>
      <c r="BS40" s="291"/>
      <c r="BT40" s="291"/>
      <c r="BU40" s="291"/>
      <c r="BV40" s="291"/>
      <c r="BW40" s="291"/>
      <c r="BX40" s="291"/>
      <c r="BY40" s="291"/>
      <c r="BZ40" s="291"/>
      <c r="CA40" s="291"/>
      <c r="CB40" s="291"/>
      <c r="CC40" s="291"/>
      <c r="CD40" s="291"/>
      <c r="CE40" s="292"/>
      <c r="CF40" s="290"/>
      <c r="CG40" s="291"/>
      <c r="CH40" s="291"/>
      <c r="CI40" s="291"/>
      <c r="CJ40" s="291"/>
      <c r="CK40" s="291"/>
      <c r="CL40" s="291"/>
      <c r="CM40" s="291"/>
      <c r="CN40" s="291"/>
      <c r="CO40" s="291"/>
      <c r="CP40" s="291"/>
      <c r="CQ40" s="291"/>
      <c r="CR40" s="291"/>
      <c r="CS40" s="291"/>
      <c r="CT40" s="291"/>
      <c r="CU40" s="292"/>
      <c r="CV40" s="290"/>
      <c r="CW40" s="291"/>
      <c r="CX40" s="291"/>
      <c r="CY40" s="291"/>
      <c r="CZ40" s="291"/>
      <c r="DA40" s="291"/>
      <c r="DB40" s="291"/>
      <c r="DC40" s="291"/>
      <c r="DD40" s="291"/>
      <c r="DE40" s="291"/>
      <c r="DF40" s="291"/>
      <c r="DG40" s="291"/>
      <c r="DH40" s="291"/>
      <c r="DI40" s="291"/>
      <c r="DJ40" s="291"/>
      <c r="DK40" s="292"/>
      <c r="DL40" s="290"/>
      <c r="DM40" s="291"/>
      <c r="DN40" s="291"/>
      <c r="DO40" s="291"/>
      <c r="DP40" s="291"/>
      <c r="DQ40" s="291"/>
      <c r="DR40" s="291"/>
      <c r="DS40" s="291"/>
      <c r="DT40" s="291"/>
      <c r="DU40" s="291"/>
      <c r="DV40" s="291"/>
      <c r="DW40" s="291"/>
      <c r="DX40" s="291"/>
      <c r="DY40" s="291"/>
      <c r="DZ40" s="291"/>
      <c r="EA40" s="292"/>
      <c r="EB40" s="290"/>
      <c r="EC40" s="291"/>
      <c r="ED40" s="291"/>
      <c r="EE40" s="291"/>
      <c r="EF40" s="291"/>
      <c r="EG40" s="291"/>
      <c r="EH40" s="291"/>
      <c r="EI40" s="291"/>
      <c r="EJ40" s="291"/>
      <c r="EK40" s="291"/>
      <c r="EL40" s="291"/>
      <c r="EM40" s="291"/>
      <c r="EN40" s="291"/>
      <c r="EO40" s="292"/>
      <c r="EP40" s="290"/>
      <c r="EQ40" s="291"/>
      <c r="ER40" s="291"/>
      <c r="ES40" s="291"/>
      <c r="ET40" s="291"/>
      <c r="EU40" s="291"/>
      <c r="EV40" s="291"/>
      <c r="EW40" s="291"/>
      <c r="EX40" s="291"/>
      <c r="EY40" s="291"/>
      <c r="EZ40" s="291"/>
      <c r="FA40" s="291"/>
      <c r="FB40" s="291"/>
      <c r="FC40" s="292"/>
      <c r="FD40" s="290"/>
      <c r="FE40" s="291"/>
      <c r="FF40" s="291"/>
      <c r="FG40" s="291"/>
      <c r="FH40" s="291"/>
      <c r="FI40" s="291"/>
      <c r="FJ40" s="291"/>
      <c r="FK40" s="291"/>
      <c r="FL40" s="291"/>
      <c r="FM40" s="291"/>
      <c r="FN40" s="291"/>
      <c r="FO40" s="291"/>
      <c r="FP40" s="291"/>
      <c r="FQ40" s="291"/>
      <c r="FR40" s="291"/>
      <c r="FS40" s="292"/>
      <c r="FT40" s="290"/>
      <c r="FU40" s="291"/>
      <c r="FV40" s="291"/>
      <c r="FW40" s="291"/>
      <c r="FX40" s="291"/>
      <c r="FY40" s="291"/>
      <c r="FZ40" s="291"/>
      <c r="GA40" s="291"/>
      <c r="GB40" s="291"/>
      <c r="GC40" s="291"/>
      <c r="GD40" s="291"/>
      <c r="GE40" s="291"/>
      <c r="GF40" s="291"/>
      <c r="GG40" s="291"/>
      <c r="GH40" s="291"/>
      <c r="GI40" s="292"/>
      <c r="GJ40" s="290"/>
      <c r="GK40" s="291"/>
      <c r="GL40" s="291"/>
      <c r="GM40" s="291"/>
      <c r="GN40" s="291"/>
      <c r="GO40" s="291"/>
      <c r="GP40" s="291"/>
      <c r="GQ40" s="291"/>
      <c r="GR40" s="291"/>
      <c r="GS40" s="291"/>
      <c r="GT40" s="291"/>
      <c r="GU40" s="291"/>
      <c r="GV40" s="291"/>
      <c r="GW40" s="291"/>
      <c r="GX40" s="291"/>
      <c r="GY40" s="292"/>
      <c r="GZ40" s="293"/>
      <c r="HA40" s="294"/>
      <c r="HB40" s="294"/>
      <c r="HC40" s="294"/>
      <c r="HD40" s="294"/>
      <c r="HE40" s="294"/>
      <c r="HF40" s="294"/>
      <c r="HG40" s="294"/>
      <c r="HH40" s="294"/>
      <c r="HI40" s="294"/>
      <c r="HJ40" s="294"/>
      <c r="HK40" s="294"/>
      <c r="HL40" s="294"/>
      <c r="HM40" s="294"/>
      <c r="HN40" s="294"/>
      <c r="HO40" s="294"/>
      <c r="HP40" s="295"/>
    </row>
    <row r="41" spans="1:224" s="146" customFormat="1" ht="9.75" customHeight="1">
      <c r="A41" s="149"/>
      <c r="B41" s="287" t="s">
        <v>394</v>
      </c>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8"/>
      <c r="AL41" s="278"/>
      <c r="AM41" s="279"/>
      <c r="AN41" s="279"/>
      <c r="AO41" s="279"/>
      <c r="AP41" s="279"/>
      <c r="AQ41" s="279"/>
      <c r="AR41" s="279"/>
      <c r="AS41" s="279"/>
      <c r="AT41" s="279"/>
      <c r="AU41" s="280"/>
      <c r="AV41" s="303"/>
      <c r="AW41" s="304"/>
      <c r="AX41" s="304"/>
      <c r="AY41" s="304"/>
      <c r="AZ41" s="304"/>
      <c r="BA41" s="304"/>
      <c r="BB41" s="304"/>
      <c r="BC41" s="305"/>
      <c r="BD41" s="278"/>
      <c r="BE41" s="279"/>
      <c r="BF41" s="279"/>
      <c r="BG41" s="279"/>
      <c r="BH41" s="279"/>
      <c r="BI41" s="279"/>
      <c r="BJ41" s="279"/>
      <c r="BK41" s="279"/>
      <c r="BL41" s="279"/>
      <c r="BM41" s="279"/>
      <c r="BN41" s="279"/>
      <c r="BO41" s="279"/>
      <c r="BP41" s="279"/>
      <c r="BQ41" s="280"/>
      <c r="BR41" s="278"/>
      <c r="BS41" s="279"/>
      <c r="BT41" s="279"/>
      <c r="BU41" s="279"/>
      <c r="BV41" s="279"/>
      <c r="BW41" s="279"/>
      <c r="BX41" s="279"/>
      <c r="BY41" s="279"/>
      <c r="BZ41" s="279"/>
      <c r="CA41" s="279"/>
      <c r="CB41" s="279"/>
      <c r="CC41" s="279"/>
      <c r="CD41" s="279"/>
      <c r="CE41" s="280"/>
      <c r="CF41" s="278"/>
      <c r="CG41" s="279"/>
      <c r="CH41" s="279"/>
      <c r="CI41" s="279"/>
      <c r="CJ41" s="279"/>
      <c r="CK41" s="279"/>
      <c r="CL41" s="279"/>
      <c r="CM41" s="279"/>
      <c r="CN41" s="279"/>
      <c r="CO41" s="279"/>
      <c r="CP41" s="279"/>
      <c r="CQ41" s="279"/>
      <c r="CR41" s="279"/>
      <c r="CS41" s="279"/>
      <c r="CT41" s="279"/>
      <c r="CU41" s="280"/>
      <c r="CV41" s="278"/>
      <c r="CW41" s="279"/>
      <c r="CX41" s="279"/>
      <c r="CY41" s="279"/>
      <c r="CZ41" s="279"/>
      <c r="DA41" s="279"/>
      <c r="DB41" s="279"/>
      <c r="DC41" s="279"/>
      <c r="DD41" s="279"/>
      <c r="DE41" s="279"/>
      <c r="DF41" s="279"/>
      <c r="DG41" s="279"/>
      <c r="DH41" s="279"/>
      <c r="DI41" s="279"/>
      <c r="DJ41" s="279"/>
      <c r="DK41" s="280"/>
      <c r="DL41" s="278"/>
      <c r="DM41" s="279"/>
      <c r="DN41" s="279"/>
      <c r="DO41" s="279"/>
      <c r="DP41" s="279"/>
      <c r="DQ41" s="279"/>
      <c r="DR41" s="279"/>
      <c r="DS41" s="279"/>
      <c r="DT41" s="279"/>
      <c r="DU41" s="279"/>
      <c r="DV41" s="279"/>
      <c r="DW41" s="279"/>
      <c r="DX41" s="279"/>
      <c r="DY41" s="279"/>
      <c r="DZ41" s="279"/>
      <c r="EA41" s="280"/>
      <c r="EB41" s="278"/>
      <c r="EC41" s="279"/>
      <c r="ED41" s="279"/>
      <c r="EE41" s="279"/>
      <c r="EF41" s="279"/>
      <c r="EG41" s="279"/>
      <c r="EH41" s="279"/>
      <c r="EI41" s="279"/>
      <c r="EJ41" s="279"/>
      <c r="EK41" s="279"/>
      <c r="EL41" s="279"/>
      <c r="EM41" s="279"/>
      <c r="EN41" s="279"/>
      <c r="EO41" s="280"/>
      <c r="EP41" s="278"/>
      <c r="EQ41" s="279"/>
      <c r="ER41" s="279"/>
      <c r="ES41" s="279"/>
      <c r="ET41" s="279"/>
      <c r="EU41" s="279"/>
      <c r="EV41" s="279"/>
      <c r="EW41" s="279"/>
      <c r="EX41" s="279"/>
      <c r="EY41" s="279"/>
      <c r="EZ41" s="279"/>
      <c r="FA41" s="279"/>
      <c r="FB41" s="279"/>
      <c r="FC41" s="280"/>
      <c r="FD41" s="278"/>
      <c r="FE41" s="279"/>
      <c r="FF41" s="279"/>
      <c r="FG41" s="279"/>
      <c r="FH41" s="279"/>
      <c r="FI41" s="279"/>
      <c r="FJ41" s="279"/>
      <c r="FK41" s="279"/>
      <c r="FL41" s="279"/>
      <c r="FM41" s="279"/>
      <c r="FN41" s="279"/>
      <c r="FO41" s="279"/>
      <c r="FP41" s="279"/>
      <c r="FQ41" s="279"/>
      <c r="FR41" s="279"/>
      <c r="FS41" s="280"/>
      <c r="FT41" s="278"/>
      <c r="FU41" s="279"/>
      <c r="FV41" s="279"/>
      <c r="FW41" s="279"/>
      <c r="FX41" s="279"/>
      <c r="FY41" s="279"/>
      <c r="FZ41" s="279"/>
      <c r="GA41" s="279"/>
      <c r="GB41" s="279"/>
      <c r="GC41" s="279"/>
      <c r="GD41" s="279"/>
      <c r="GE41" s="279"/>
      <c r="GF41" s="279"/>
      <c r="GG41" s="279"/>
      <c r="GH41" s="279"/>
      <c r="GI41" s="280"/>
      <c r="GJ41" s="278"/>
      <c r="GK41" s="279"/>
      <c r="GL41" s="279"/>
      <c r="GM41" s="279"/>
      <c r="GN41" s="279"/>
      <c r="GO41" s="279"/>
      <c r="GP41" s="279"/>
      <c r="GQ41" s="279"/>
      <c r="GR41" s="279"/>
      <c r="GS41" s="279"/>
      <c r="GT41" s="279"/>
      <c r="GU41" s="279"/>
      <c r="GV41" s="279"/>
      <c r="GW41" s="279"/>
      <c r="GX41" s="279"/>
      <c r="GY41" s="280"/>
      <c r="GZ41" s="284"/>
      <c r="HA41" s="285"/>
      <c r="HB41" s="285"/>
      <c r="HC41" s="285"/>
      <c r="HD41" s="285"/>
      <c r="HE41" s="285"/>
      <c r="HF41" s="285"/>
      <c r="HG41" s="285"/>
      <c r="HH41" s="285"/>
      <c r="HI41" s="285"/>
      <c r="HJ41" s="285"/>
      <c r="HK41" s="285"/>
      <c r="HL41" s="285"/>
      <c r="HM41" s="285"/>
      <c r="HN41" s="285"/>
      <c r="HO41" s="285"/>
      <c r="HP41" s="286"/>
    </row>
    <row r="42" spans="1:224" s="146" customFormat="1" ht="9.75" customHeight="1">
      <c r="A42" s="145"/>
      <c r="B42" s="298" t="s">
        <v>395</v>
      </c>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9"/>
      <c r="AL42" s="275" t="s">
        <v>363</v>
      </c>
      <c r="AM42" s="276"/>
      <c r="AN42" s="276"/>
      <c r="AO42" s="276"/>
      <c r="AP42" s="276"/>
      <c r="AQ42" s="276"/>
      <c r="AR42" s="276"/>
      <c r="AS42" s="276"/>
      <c r="AT42" s="276"/>
      <c r="AU42" s="277"/>
      <c r="AV42" s="300">
        <v>150</v>
      </c>
      <c r="AW42" s="301"/>
      <c r="AX42" s="301"/>
      <c r="AY42" s="301"/>
      <c r="AZ42" s="301"/>
      <c r="BA42" s="301"/>
      <c r="BB42" s="301"/>
      <c r="BC42" s="302"/>
      <c r="BD42" s="275">
        <f>CF42</f>
        <v>16404</v>
      </c>
      <c r="BE42" s="276"/>
      <c r="BF42" s="276"/>
      <c r="BG42" s="276"/>
      <c r="BH42" s="276"/>
      <c r="BI42" s="276"/>
      <c r="BJ42" s="276"/>
      <c r="BK42" s="276"/>
      <c r="BL42" s="276"/>
      <c r="BM42" s="276"/>
      <c r="BN42" s="276"/>
      <c r="BO42" s="276"/>
      <c r="BP42" s="276"/>
      <c r="BQ42" s="277"/>
      <c r="BR42" s="275">
        <f>CF42</f>
        <v>16404</v>
      </c>
      <c r="BS42" s="276"/>
      <c r="BT42" s="276"/>
      <c r="BU42" s="276"/>
      <c r="BV42" s="276"/>
      <c r="BW42" s="276"/>
      <c r="BX42" s="276"/>
      <c r="BY42" s="276"/>
      <c r="BZ42" s="276"/>
      <c r="CA42" s="276"/>
      <c r="CB42" s="276"/>
      <c r="CC42" s="276"/>
      <c r="CD42" s="276"/>
      <c r="CE42" s="277"/>
      <c r="CF42" s="275">
        <f>29644-13240</f>
        <v>16404</v>
      </c>
      <c r="CG42" s="276"/>
      <c r="CH42" s="276"/>
      <c r="CI42" s="276"/>
      <c r="CJ42" s="276"/>
      <c r="CK42" s="276"/>
      <c r="CL42" s="276"/>
      <c r="CM42" s="276"/>
      <c r="CN42" s="276"/>
      <c r="CO42" s="276"/>
      <c r="CP42" s="276"/>
      <c r="CQ42" s="276"/>
      <c r="CR42" s="276"/>
      <c r="CS42" s="276"/>
      <c r="CT42" s="276"/>
      <c r="CU42" s="277"/>
      <c r="CV42" s="275"/>
      <c r="CW42" s="276"/>
      <c r="CX42" s="276"/>
      <c r="CY42" s="276"/>
      <c r="CZ42" s="276"/>
      <c r="DA42" s="276"/>
      <c r="DB42" s="276"/>
      <c r="DC42" s="276"/>
      <c r="DD42" s="276"/>
      <c r="DE42" s="276"/>
      <c r="DF42" s="276"/>
      <c r="DG42" s="276"/>
      <c r="DH42" s="276"/>
      <c r="DI42" s="276"/>
      <c r="DJ42" s="276"/>
      <c r="DK42" s="277"/>
      <c r="DL42" s="275"/>
      <c r="DM42" s="276"/>
      <c r="DN42" s="276"/>
      <c r="DO42" s="276"/>
      <c r="DP42" s="276"/>
      <c r="DQ42" s="276"/>
      <c r="DR42" s="276"/>
      <c r="DS42" s="276"/>
      <c r="DT42" s="276"/>
      <c r="DU42" s="276"/>
      <c r="DV42" s="276"/>
      <c r="DW42" s="276"/>
      <c r="DX42" s="276"/>
      <c r="DY42" s="276"/>
      <c r="DZ42" s="276"/>
      <c r="EA42" s="277"/>
      <c r="EB42" s="275">
        <f>FD42</f>
        <v>8946</v>
      </c>
      <c r="EC42" s="276"/>
      <c r="ED42" s="276"/>
      <c r="EE42" s="276"/>
      <c r="EF42" s="276"/>
      <c r="EG42" s="276"/>
      <c r="EH42" s="276"/>
      <c r="EI42" s="276"/>
      <c r="EJ42" s="276"/>
      <c r="EK42" s="276"/>
      <c r="EL42" s="276"/>
      <c r="EM42" s="276"/>
      <c r="EN42" s="276"/>
      <c r="EO42" s="277"/>
      <c r="EP42" s="275">
        <f>FD42</f>
        <v>8946</v>
      </c>
      <c r="EQ42" s="276"/>
      <c r="ER42" s="276"/>
      <c r="ES42" s="276"/>
      <c r="ET42" s="276"/>
      <c r="EU42" s="276"/>
      <c r="EV42" s="276"/>
      <c r="EW42" s="276"/>
      <c r="EX42" s="276"/>
      <c r="EY42" s="276"/>
      <c r="EZ42" s="276"/>
      <c r="FA42" s="276"/>
      <c r="FB42" s="276"/>
      <c r="FC42" s="277"/>
      <c r="FD42" s="275">
        <f>9141-195</f>
        <v>8946</v>
      </c>
      <c r="FE42" s="276"/>
      <c r="FF42" s="276"/>
      <c r="FG42" s="276"/>
      <c r="FH42" s="276"/>
      <c r="FI42" s="276"/>
      <c r="FJ42" s="276"/>
      <c r="FK42" s="276"/>
      <c r="FL42" s="276"/>
      <c r="FM42" s="276"/>
      <c r="FN42" s="276"/>
      <c r="FO42" s="276"/>
      <c r="FP42" s="276"/>
      <c r="FQ42" s="276"/>
      <c r="FR42" s="276"/>
      <c r="FS42" s="277"/>
      <c r="FT42" s="275"/>
      <c r="FU42" s="276"/>
      <c r="FV42" s="276"/>
      <c r="FW42" s="276"/>
      <c r="FX42" s="276"/>
      <c r="FY42" s="276"/>
      <c r="FZ42" s="276"/>
      <c r="GA42" s="276"/>
      <c r="GB42" s="276"/>
      <c r="GC42" s="276"/>
      <c r="GD42" s="276"/>
      <c r="GE42" s="276"/>
      <c r="GF42" s="276"/>
      <c r="GG42" s="276"/>
      <c r="GH42" s="276"/>
      <c r="GI42" s="277"/>
      <c r="GJ42" s="275"/>
      <c r="GK42" s="276"/>
      <c r="GL42" s="276"/>
      <c r="GM42" s="276"/>
      <c r="GN42" s="276"/>
      <c r="GO42" s="276"/>
      <c r="GP42" s="276"/>
      <c r="GQ42" s="276"/>
      <c r="GR42" s="276"/>
      <c r="GS42" s="276"/>
      <c r="GT42" s="276"/>
      <c r="GU42" s="276"/>
      <c r="GV42" s="276"/>
      <c r="GW42" s="276"/>
      <c r="GX42" s="276"/>
      <c r="GY42" s="277"/>
      <c r="GZ42" s="281"/>
      <c r="HA42" s="282"/>
      <c r="HB42" s="282"/>
      <c r="HC42" s="282"/>
      <c r="HD42" s="282"/>
      <c r="HE42" s="282"/>
      <c r="HF42" s="282"/>
      <c r="HG42" s="282"/>
      <c r="HH42" s="282"/>
      <c r="HI42" s="282"/>
      <c r="HJ42" s="282"/>
      <c r="HK42" s="282"/>
      <c r="HL42" s="282"/>
      <c r="HM42" s="282"/>
      <c r="HN42" s="282"/>
      <c r="HO42" s="282"/>
      <c r="HP42" s="283"/>
    </row>
    <row r="43" spans="1:224" s="146" customFormat="1" ht="9.75" customHeight="1">
      <c r="A43" s="149"/>
      <c r="B43" s="287" t="s">
        <v>396</v>
      </c>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8"/>
      <c r="AL43" s="278"/>
      <c r="AM43" s="279"/>
      <c r="AN43" s="279"/>
      <c r="AO43" s="279"/>
      <c r="AP43" s="279"/>
      <c r="AQ43" s="279"/>
      <c r="AR43" s="279"/>
      <c r="AS43" s="279"/>
      <c r="AT43" s="279"/>
      <c r="AU43" s="280"/>
      <c r="AV43" s="303"/>
      <c r="AW43" s="304"/>
      <c r="AX43" s="304"/>
      <c r="AY43" s="304"/>
      <c r="AZ43" s="304"/>
      <c r="BA43" s="304"/>
      <c r="BB43" s="304"/>
      <c r="BC43" s="305"/>
      <c r="BD43" s="278"/>
      <c r="BE43" s="279"/>
      <c r="BF43" s="279"/>
      <c r="BG43" s="279"/>
      <c r="BH43" s="279"/>
      <c r="BI43" s="279"/>
      <c r="BJ43" s="279"/>
      <c r="BK43" s="279"/>
      <c r="BL43" s="279"/>
      <c r="BM43" s="279"/>
      <c r="BN43" s="279"/>
      <c r="BO43" s="279"/>
      <c r="BP43" s="279"/>
      <c r="BQ43" s="280"/>
      <c r="BR43" s="278"/>
      <c r="BS43" s="279"/>
      <c r="BT43" s="279"/>
      <c r="BU43" s="279"/>
      <c r="BV43" s="279"/>
      <c r="BW43" s="279"/>
      <c r="BX43" s="279"/>
      <c r="BY43" s="279"/>
      <c r="BZ43" s="279"/>
      <c r="CA43" s="279"/>
      <c r="CB43" s="279"/>
      <c r="CC43" s="279"/>
      <c r="CD43" s="279"/>
      <c r="CE43" s="280"/>
      <c r="CF43" s="278"/>
      <c r="CG43" s="279"/>
      <c r="CH43" s="279"/>
      <c r="CI43" s="279"/>
      <c r="CJ43" s="279"/>
      <c r="CK43" s="279"/>
      <c r="CL43" s="279"/>
      <c r="CM43" s="279"/>
      <c r="CN43" s="279"/>
      <c r="CO43" s="279"/>
      <c r="CP43" s="279"/>
      <c r="CQ43" s="279"/>
      <c r="CR43" s="279"/>
      <c r="CS43" s="279"/>
      <c r="CT43" s="279"/>
      <c r="CU43" s="280"/>
      <c r="CV43" s="278"/>
      <c r="CW43" s="279"/>
      <c r="CX43" s="279"/>
      <c r="CY43" s="279"/>
      <c r="CZ43" s="279"/>
      <c r="DA43" s="279"/>
      <c r="DB43" s="279"/>
      <c r="DC43" s="279"/>
      <c r="DD43" s="279"/>
      <c r="DE43" s="279"/>
      <c r="DF43" s="279"/>
      <c r="DG43" s="279"/>
      <c r="DH43" s="279"/>
      <c r="DI43" s="279"/>
      <c r="DJ43" s="279"/>
      <c r="DK43" s="280"/>
      <c r="DL43" s="278"/>
      <c r="DM43" s="279"/>
      <c r="DN43" s="279"/>
      <c r="DO43" s="279"/>
      <c r="DP43" s="279"/>
      <c r="DQ43" s="279"/>
      <c r="DR43" s="279"/>
      <c r="DS43" s="279"/>
      <c r="DT43" s="279"/>
      <c r="DU43" s="279"/>
      <c r="DV43" s="279"/>
      <c r="DW43" s="279"/>
      <c r="DX43" s="279"/>
      <c r="DY43" s="279"/>
      <c r="DZ43" s="279"/>
      <c r="EA43" s="280"/>
      <c r="EB43" s="278"/>
      <c r="EC43" s="279"/>
      <c r="ED43" s="279"/>
      <c r="EE43" s="279"/>
      <c r="EF43" s="279"/>
      <c r="EG43" s="279"/>
      <c r="EH43" s="279"/>
      <c r="EI43" s="279"/>
      <c r="EJ43" s="279"/>
      <c r="EK43" s="279"/>
      <c r="EL43" s="279"/>
      <c r="EM43" s="279"/>
      <c r="EN43" s="279"/>
      <c r="EO43" s="280"/>
      <c r="EP43" s="278"/>
      <c r="EQ43" s="279"/>
      <c r="ER43" s="279"/>
      <c r="ES43" s="279"/>
      <c r="ET43" s="279"/>
      <c r="EU43" s="279"/>
      <c r="EV43" s="279"/>
      <c r="EW43" s="279"/>
      <c r="EX43" s="279"/>
      <c r="EY43" s="279"/>
      <c r="EZ43" s="279"/>
      <c r="FA43" s="279"/>
      <c r="FB43" s="279"/>
      <c r="FC43" s="280"/>
      <c r="FD43" s="278"/>
      <c r="FE43" s="279"/>
      <c r="FF43" s="279"/>
      <c r="FG43" s="279"/>
      <c r="FH43" s="279"/>
      <c r="FI43" s="279"/>
      <c r="FJ43" s="279"/>
      <c r="FK43" s="279"/>
      <c r="FL43" s="279"/>
      <c r="FM43" s="279"/>
      <c r="FN43" s="279"/>
      <c r="FO43" s="279"/>
      <c r="FP43" s="279"/>
      <c r="FQ43" s="279"/>
      <c r="FR43" s="279"/>
      <c r="FS43" s="280"/>
      <c r="FT43" s="278"/>
      <c r="FU43" s="279"/>
      <c r="FV43" s="279"/>
      <c r="FW43" s="279"/>
      <c r="FX43" s="279"/>
      <c r="FY43" s="279"/>
      <c r="FZ43" s="279"/>
      <c r="GA43" s="279"/>
      <c r="GB43" s="279"/>
      <c r="GC43" s="279"/>
      <c r="GD43" s="279"/>
      <c r="GE43" s="279"/>
      <c r="GF43" s="279"/>
      <c r="GG43" s="279"/>
      <c r="GH43" s="279"/>
      <c r="GI43" s="280"/>
      <c r="GJ43" s="278"/>
      <c r="GK43" s="279"/>
      <c r="GL43" s="279"/>
      <c r="GM43" s="279"/>
      <c r="GN43" s="279"/>
      <c r="GO43" s="279"/>
      <c r="GP43" s="279"/>
      <c r="GQ43" s="279"/>
      <c r="GR43" s="279"/>
      <c r="GS43" s="279"/>
      <c r="GT43" s="279"/>
      <c r="GU43" s="279"/>
      <c r="GV43" s="279"/>
      <c r="GW43" s="279"/>
      <c r="GX43" s="279"/>
      <c r="GY43" s="280"/>
      <c r="GZ43" s="284"/>
      <c r="HA43" s="285"/>
      <c r="HB43" s="285"/>
      <c r="HC43" s="285"/>
      <c r="HD43" s="285"/>
      <c r="HE43" s="285"/>
      <c r="HF43" s="285"/>
      <c r="HG43" s="285"/>
      <c r="HH43" s="285"/>
      <c r="HI43" s="285"/>
      <c r="HJ43" s="285"/>
      <c r="HK43" s="285"/>
      <c r="HL43" s="285"/>
      <c r="HM43" s="285"/>
      <c r="HN43" s="285"/>
      <c r="HO43" s="285"/>
      <c r="HP43" s="286"/>
    </row>
    <row r="44" s="148" customFormat="1" ht="6" customHeight="1"/>
    <row r="45" s="154" customFormat="1" ht="9.75">
      <c r="A45" s="153" t="s">
        <v>397</v>
      </c>
    </row>
    <row r="46" spans="1:224" s="148" customFormat="1" ht="11.25" customHeight="1">
      <c r="A46" s="155" t="s">
        <v>398</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5"/>
      <c r="DE46" s="155"/>
      <c r="DF46" s="155"/>
      <c r="DG46" s="155"/>
      <c r="DH46" s="155"/>
      <c r="DI46" s="155"/>
      <c r="DJ46" s="155"/>
      <c r="DK46" s="155"/>
      <c r="DL46" s="155"/>
      <c r="DM46" s="155"/>
      <c r="DN46" s="155"/>
      <c r="DO46" s="155"/>
      <c r="DP46" s="155"/>
      <c r="DQ46" s="155"/>
      <c r="DR46" s="155"/>
      <c r="DS46" s="155"/>
      <c r="DT46" s="155"/>
      <c r="DU46" s="155"/>
      <c r="DV46" s="155"/>
      <c r="DW46" s="155"/>
      <c r="DX46" s="155"/>
      <c r="DY46" s="155"/>
      <c r="DZ46" s="155"/>
      <c r="EA46" s="155"/>
      <c r="EB46" s="155"/>
      <c r="EC46" s="155"/>
      <c r="ED46" s="155"/>
      <c r="EE46" s="155"/>
      <c r="EF46" s="155"/>
      <c r="EG46" s="155"/>
      <c r="EH46" s="155"/>
      <c r="EI46" s="155"/>
      <c r="EJ46" s="155"/>
      <c r="EK46" s="155"/>
      <c r="EL46" s="155"/>
      <c r="EM46" s="155"/>
      <c r="EN46" s="155"/>
      <c r="EO46" s="155"/>
      <c r="EP46" s="155"/>
      <c r="EQ46" s="155"/>
      <c r="ER46" s="155"/>
      <c r="ES46" s="155"/>
      <c r="ET46" s="155"/>
      <c r="EU46" s="155"/>
      <c r="EV46" s="155"/>
      <c r="EW46" s="155"/>
      <c r="EX46" s="155"/>
      <c r="EY46" s="155"/>
      <c r="EZ46" s="155"/>
      <c r="FA46" s="155"/>
      <c r="FB46" s="155"/>
      <c r="FC46" s="155"/>
      <c r="FD46" s="155"/>
      <c r="FE46" s="155"/>
      <c r="FF46" s="155"/>
      <c r="FG46" s="155"/>
      <c r="FH46" s="155"/>
      <c r="FI46" s="155"/>
      <c r="FJ46" s="155"/>
      <c r="FK46" s="155"/>
      <c r="FL46" s="155"/>
      <c r="FM46" s="155"/>
      <c r="FN46" s="155"/>
      <c r="FO46" s="155"/>
      <c r="FP46" s="155"/>
      <c r="FQ46" s="155"/>
      <c r="FR46" s="155"/>
      <c r="FS46" s="155"/>
      <c r="FT46" s="155"/>
      <c r="FU46" s="155"/>
      <c r="FV46" s="155"/>
      <c r="FW46" s="155"/>
      <c r="FX46" s="155"/>
      <c r="FY46" s="155"/>
      <c r="FZ46" s="155"/>
      <c r="GA46" s="155"/>
      <c r="GB46" s="155"/>
      <c r="GC46" s="155"/>
      <c r="GD46" s="155"/>
      <c r="GE46" s="155"/>
      <c r="GF46" s="155"/>
      <c r="GG46" s="155"/>
      <c r="GH46" s="155"/>
      <c r="GI46" s="155"/>
      <c r="GJ46" s="155"/>
      <c r="GK46" s="155"/>
      <c r="GL46" s="155"/>
      <c r="GM46" s="155"/>
      <c r="GN46" s="155"/>
      <c r="GO46" s="155"/>
      <c r="GP46" s="155"/>
      <c r="GQ46" s="155"/>
      <c r="GR46" s="155"/>
      <c r="GS46" s="155"/>
      <c r="GT46" s="155"/>
      <c r="GU46" s="155"/>
      <c r="GV46" s="155"/>
      <c r="GW46" s="155"/>
      <c r="GX46" s="155"/>
      <c r="GY46" s="155"/>
      <c r="GZ46" s="155"/>
      <c r="HA46" s="155"/>
      <c r="HB46" s="155"/>
      <c r="HC46" s="155"/>
      <c r="HD46" s="155"/>
      <c r="HE46" s="155"/>
      <c r="HF46" s="155"/>
      <c r="HG46" s="155"/>
      <c r="HH46" s="155"/>
      <c r="HI46" s="155"/>
      <c r="HJ46" s="155"/>
      <c r="HK46" s="155"/>
      <c r="HL46" s="155"/>
      <c r="HM46" s="155"/>
      <c r="HN46" s="155"/>
      <c r="HO46" s="155"/>
      <c r="HP46" s="155"/>
    </row>
    <row r="47" spans="1:224" s="148" customFormat="1" ht="9.75">
      <c r="A47" s="155" t="s">
        <v>399</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155"/>
      <c r="EQ47" s="155"/>
      <c r="ER47" s="155"/>
      <c r="ES47" s="155"/>
      <c r="ET47" s="155"/>
      <c r="EU47" s="155"/>
      <c r="EV47" s="155"/>
      <c r="EW47" s="155"/>
      <c r="EX47" s="155"/>
      <c r="EY47" s="155"/>
      <c r="EZ47" s="155"/>
      <c r="FA47" s="155"/>
      <c r="FB47" s="155"/>
      <c r="FC47" s="155"/>
      <c r="FD47" s="155"/>
      <c r="FE47" s="155"/>
      <c r="FF47" s="155"/>
      <c r="FG47" s="155"/>
      <c r="FH47" s="155"/>
      <c r="FI47" s="155"/>
      <c r="FJ47" s="155"/>
      <c r="FK47" s="155"/>
      <c r="FL47" s="155"/>
      <c r="FM47" s="155"/>
      <c r="FN47" s="155"/>
      <c r="FO47" s="155"/>
      <c r="FP47" s="155"/>
      <c r="FQ47" s="155"/>
      <c r="FR47" s="155"/>
      <c r="FS47" s="155"/>
      <c r="FT47" s="155"/>
      <c r="FU47" s="155"/>
      <c r="FV47" s="155"/>
      <c r="FW47" s="155"/>
      <c r="FX47" s="155"/>
      <c r="FY47" s="155"/>
      <c r="FZ47" s="155"/>
      <c r="GA47" s="155"/>
      <c r="GB47" s="155"/>
      <c r="GC47" s="155"/>
      <c r="GD47" s="155"/>
      <c r="GE47" s="155"/>
      <c r="GF47" s="155"/>
      <c r="GG47" s="155"/>
      <c r="GH47" s="155"/>
      <c r="GI47" s="155"/>
      <c r="GJ47" s="155"/>
      <c r="GK47" s="155"/>
      <c r="GL47" s="155"/>
      <c r="GM47" s="155"/>
      <c r="GN47" s="155"/>
      <c r="GO47" s="155"/>
      <c r="GP47" s="155"/>
      <c r="GQ47" s="155"/>
      <c r="GR47" s="155"/>
      <c r="GS47" s="155"/>
      <c r="GT47" s="155"/>
      <c r="GU47" s="155"/>
      <c r="GV47" s="155"/>
      <c r="GW47" s="155"/>
      <c r="GX47" s="155"/>
      <c r="GY47" s="155"/>
      <c r="GZ47" s="155"/>
      <c r="HA47" s="155"/>
      <c r="HB47" s="155"/>
      <c r="HC47" s="155"/>
      <c r="HD47" s="155"/>
      <c r="HE47" s="155"/>
      <c r="HF47" s="155"/>
      <c r="HG47" s="155"/>
      <c r="HH47" s="155"/>
      <c r="HI47" s="155"/>
      <c r="HJ47" s="155"/>
      <c r="HK47" s="155"/>
      <c r="HL47" s="155"/>
      <c r="HM47" s="155"/>
      <c r="HN47" s="155"/>
      <c r="HO47" s="155"/>
      <c r="HP47" s="155"/>
    </row>
    <row r="48" spans="1:224" s="154" customFormat="1" ht="21" customHeight="1">
      <c r="A48" s="289" t="s">
        <v>400</v>
      </c>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c r="BT48" s="289"/>
      <c r="BU48" s="289"/>
      <c r="BV48" s="289"/>
      <c r="BW48" s="289"/>
      <c r="BX48" s="289"/>
      <c r="BY48" s="289"/>
      <c r="BZ48" s="289"/>
      <c r="CA48" s="289"/>
      <c r="CB48" s="289"/>
      <c r="CC48" s="289"/>
      <c r="CD48" s="289"/>
      <c r="CE48" s="289"/>
      <c r="CF48" s="289"/>
      <c r="CG48" s="289"/>
      <c r="CH48" s="289"/>
      <c r="CI48" s="289"/>
      <c r="CJ48" s="289"/>
      <c r="CK48" s="289"/>
      <c r="CL48" s="289"/>
      <c r="CM48" s="289"/>
      <c r="CN48" s="289"/>
      <c r="CO48" s="289"/>
      <c r="CP48" s="289"/>
      <c r="CQ48" s="289"/>
      <c r="CR48" s="289"/>
      <c r="CS48" s="289"/>
      <c r="CT48" s="289"/>
      <c r="CU48" s="289"/>
      <c r="CV48" s="289"/>
      <c r="CW48" s="289"/>
      <c r="CX48" s="289"/>
      <c r="CY48" s="289"/>
      <c r="CZ48" s="289"/>
      <c r="DA48" s="289"/>
      <c r="DB48" s="289"/>
      <c r="DC48" s="289"/>
      <c r="DD48" s="289"/>
      <c r="DE48" s="289"/>
      <c r="DF48" s="289"/>
      <c r="DG48" s="289"/>
      <c r="DH48" s="289"/>
      <c r="DI48" s="289"/>
      <c r="DJ48" s="289"/>
      <c r="DK48" s="289"/>
      <c r="DL48" s="289"/>
      <c r="DM48" s="289"/>
      <c r="DN48" s="289"/>
      <c r="DO48" s="289"/>
      <c r="DP48" s="289"/>
      <c r="DQ48" s="289"/>
      <c r="DR48" s="289"/>
      <c r="DS48" s="289"/>
      <c r="DT48" s="289"/>
      <c r="DU48" s="289"/>
      <c r="DV48" s="289"/>
      <c r="DW48" s="289"/>
      <c r="DX48" s="289"/>
      <c r="DY48" s="289"/>
      <c r="DZ48" s="289"/>
      <c r="EA48" s="289"/>
      <c r="EB48" s="289"/>
      <c r="EC48" s="289"/>
      <c r="ED48" s="289"/>
      <c r="EE48" s="289"/>
      <c r="EF48" s="289"/>
      <c r="EG48" s="289"/>
      <c r="EH48" s="289"/>
      <c r="EI48" s="289"/>
      <c r="EJ48" s="289"/>
      <c r="EK48" s="289"/>
      <c r="EL48" s="289"/>
      <c r="EM48" s="289"/>
      <c r="EN48" s="289"/>
      <c r="EO48" s="289"/>
      <c r="EP48" s="289"/>
      <c r="EQ48" s="289"/>
      <c r="ER48" s="289"/>
      <c r="ES48" s="289"/>
      <c r="ET48" s="289"/>
      <c r="EU48" s="289"/>
      <c r="EV48" s="289"/>
      <c r="EW48" s="289"/>
      <c r="EX48" s="289"/>
      <c r="EY48" s="289"/>
      <c r="EZ48" s="289"/>
      <c r="FA48" s="289"/>
      <c r="FB48" s="289"/>
      <c r="FC48" s="289"/>
      <c r="FD48" s="289"/>
      <c r="FE48" s="289"/>
      <c r="FF48" s="289"/>
      <c r="FG48" s="289"/>
      <c r="FH48" s="289"/>
      <c r="FI48" s="289"/>
      <c r="FJ48" s="289"/>
      <c r="FK48" s="289"/>
      <c r="FL48" s="289"/>
      <c r="FM48" s="289"/>
      <c r="FN48" s="289"/>
      <c r="FO48" s="289"/>
      <c r="FP48" s="289"/>
      <c r="FQ48" s="289"/>
      <c r="FR48" s="289"/>
      <c r="FS48" s="289"/>
      <c r="FT48" s="289"/>
      <c r="FU48" s="289"/>
      <c r="FV48" s="289"/>
      <c r="FW48" s="289"/>
      <c r="FX48" s="289"/>
      <c r="FY48" s="289"/>
      <c r="FZ48" s="289"/>
      <c r="GA48" s="289"/>
      <c r="GB48" s="289"/>
      <c r="GC48" s="289"/>
      <c r="GD48" s="289"/>
      <c r="GE48" s="289"/>
      <c r="GF48" s="289"/>
      <c r="GG48" s="289"/>
      <c r="GH48" s="289"/>
      <c r="GI48" s="289"/>
      <c r="GJ48" s="289"/>
      <c r="GK48" s="289"/>
      <c r="GL48" s="289"/>
      <c r="GM48" s="289"/>
      <c r="GN48" s="289"/>
      <c r="GO48" s="289"/>
      <c r="GP48" s="289"/>
      <c r="GQ48" s="289"/>
      <c r="GR48" s="289"/>
      <c r="GS48" s="289"/>
      <c r="GT48" s="289"/>
      <c r="GU48" s="289"/>
      <c r="GV48" s="289"/>
      <c r="GW48" s="289"/>
      <c r="GX48" s="289"/>
      <c r="GY48" s="289"/>
      <c r="GZ48" s="289"/>
      <c r="HA48" s="289"/>
      <c r="HB48" s="289"/>
      <c r="HC48" s="289"/>
      <c r="HD48" s="289"/>
      <c r="HE48" s="289"/>
      <c r="HF48" s="289"/>
      <c r="HG48" s="289"/>
      <c r="HH48" s="289"/>
      <c r="HI48" s="289"/>
      <c r="HJ48" s="289"/>
      <c r="HK48" s="289"/>
      <c r="HL48" s="289"/>
      <c r="HM48" s="289"/>
      <c r="HN48" s="289"/>
      <c r="HO48" s="289"/>
      <c r="HP48" s="289"/>
    </row>
    <row r="49" spans="1:224" s="152" customFormat="1" ht="9.75">
      <c r="A49" s="153" t="s">
        <v>401</v>
      </c>
      <c r="B49" s="154"/>
      <c r="C49" s="154"/>
      <c r="D49" s="154"/>
      <c r="E49" s="154"/>
      <c r="F49" s="154"/>
      <c r="G49" s="154"/>
      <c r="H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6"/>
      <c r="AM49" s="156"/>
      <c r="AN49" s="156"/>
      <c r="AO49" s="156"/>
      <c r="AP49" s="156"/>
      <c r="AQ49" s="156"/>
      <c r="AR49" s="156"/>
      <c r="AS49" s="156"/>
      <c r="AT49" s="156"/>
      <c r="AU49" s="156"/>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56"/>
      <c r="EE49" s="156"/>
      <c r="EF49" s="156"/>
      <c r="EG49" s="156"/>
      <c r="EH49" s="156"/>
      <c r="EI49" s="156"/>
      <c r="EJ49" s="156"/>
      <c r="EK49" s="156"/>
      <c r="EL49" s="156"/>
      <c r="EM49" s="156"/>
      <c r="EN49" s="156"/>
      <c r="EO49" s="156"/>
      <c r="EP49" s="156"/>
      <c r="EQ49" s="156"/>
      <c r="ER49" s="156"/>
      <c r="ES49" s="156"/>
      <c r="ET49" s="156"/>
      <c r="EU49" s="156"/>
      <c r="EV49" s="156"/>
      <c r="EW49" s="156"/>
      <c r="EX49" s="156"/>
      <c r="EY49" s="156"/>
      <c r="EZ49" s="156"/>
      <c r="FA49" s="156"/>
      <c r="FB49" s="156"/>
      <c r="FC49" s="156"/>
      <c r="FD49" s="156"/>
      <c r="FE49" s="156"/>
      <c r="FF49" s="156"/>
      <c r="FG49" s="156"/>
      <c r="FH49" s="156"/>
      <c r="FI49" s="156"/>
      <c r="FJ49" s="156"/>
      <c r="FK49" s="156"/>
      <c r="FL49" s="156"/>
      <c r="FM49" s="156"/>
      <c r="FN49" s="156"/>
      <c r="FO49" s="156"/>
      <c r="FP49" s="156"/>
      <c r="FQ49" s="156"/>
      <c r="FR49" s="156"/>
      <c r="FS49" s="156"/>
      <c r="FT49" s="156"/>
      <c r="FU49" s="156"/>
      <c r="FV49" s="156"/>
      <c r="FW49" s="156"/>
      <c r="FX49" s="156"/>
      <c r="FY49" s="156"/>
      <c r="FZ49" s="156"/>
      <c r="GA49" s="156"/>
      <c r="GB49" s="156"/>
      <c r="GC49" s="156"/>
      <c r="GD49" s="156"/>
      <c r="GE49" s="156"/>
      <c r="GF49" s="156"/>
      <c r="GG49" s="156"/>
      <c r="GH49" s="156"/>
      <c r="GI49" s="156"/>
      <c r="GJ49" s="156"/>
      <c r="GK49" s="156"/>
      <c r="GL49" s="156"/>
      <c r="GM49" s="156"/>
      <c r="GN49" s="156"/>
      <c r="GO49" s="156"/>
      <c r="GP49" s="156"/>
      <c r="GQ49" s="156"/>
      <c r="GR49" s="156"/>
      <c r="GS49" s="156"/>
      <c r="GT49" s="156"/>
      <c r="GU49" s="156"/>
      <c r="GV49" s="156"/>
      <c r="GW49" s="156"/>
      <c r="GX49" s="156"/>
      <c r="GY49" s="156"/>
      <c r="GZ49" s="156"/>
      <c r="HA49" s="156"/>
      <c r="HB49" s="156"/>
      <c r="HC49" s="156"/>
      <c r="HD49" s="156"/>
      <c r="HE49" s="156"/>
      <c r="HF49" s="156"/>
      <c r="HG49" s="156"/>
      <c r="HH49" s="156"/>
      <c r="HI49" s="156"/>
      <c r="HJ49" s="156"/>
      <c r="HK49" s="156"/>
      <c r="HL49" s="156"/>
      <c r="HM49" s="156"/>
      <c r="HN49" s="156"/>
      <c r="HO49" s="156"/>
      <c r="HP49" s="156"/>
    </row>
    <row r="50" s="148" customFormat="1" ht="9.75" customHeight="1"/>
    <row r="51" spans="1:224" ht="12.75">
      <c r="A51" s="139" t="s">
        <v>322</v>
      </c>
      <c r="FD51" s="274"/>
      <c r="FE51" s="274"/>
      <c r="FF51" s="274"/>
      <c r="FG51" s="274"/>
      <c r="FH51" s="274"/>
      <c r="FI51" s="274"/>
      <c r="FJ51" s="274"/>
      <c r="FK51" s="274"/>
      <c r="FL51" s="274"/>
      <c r="FM51" s="274"/>
      <c r="FN51" s="274"/>
      <c r="FO51" s="274"/>
      <c r="FP51" s="274"/>
      <c r="FQ51" s="274"/>
      <c r="FR51" s="274"/>
      <c r="FS51" s="274"/>
      <c r="FT51" s="274"/>
      <c r="FU51" s="274"/>
      <c r="FV51" s="274"/>
      <c r="FW51" s="274"/>
      <c r="FX51" s="274"/>
      <c r="FY51" s="274"/>
      <c r="FZ51" s="274"/>
      <c r="GA51" s="274"/>
      <c r="GB51" s="274"/>
      <c r="GC51" s="274"/>
      <c r="GD51" s="274"/>
      <c r="GE51" s="274"/>
      <c r="GF51" s="274"/>
      <c r="GG51" s="274"/>
      <c r="GH51" s="274"/>
      <c r="GI51" s="274"/>
      <c r="GK51" s="274" t="s">
        <v>402</v>
      </c>
      <c r="GL51" s="274"/>
      <c r="GM51" s="274"/>
      <c r="GN51" s="274"/>
      <c r="GO51" s="274"/>
      <c r="GP51" s="274"/>
      <c r="GQ51" s="274"/>
      <c r="GR51" s="274"/>
      <c r="GS51" s="274"/>
      <c r="GT51" s="274"/>
      <c r="GU51" s="274"/>
      <c r="GV51" s="274"/>
      <c r="GW51" s="274"/>
      <c r="GX51" s="274"/>
      <c r="GY51" s="274"/>
      <c r="GZ51" s="274"/>
      <c r="HA51" s="274"/>
      <c r="HB51" s="274"/>
      <c r="HC51" s="274"/>
      <c r="HD51" s="274"/>
      <c r="HE51" s="274"/>
      <c r="HF51" s="274"/>
      <c r="HG51" s="274"/>
      <c r="HH51" s="274"/>
      <c r="HI51" s="274"/>
      <c r="HJ51" s="274"/>
      <c r="HK51" s="274"/>
      <c r="HL51" s="274"/>
      <c r="HM51" s="274"/>
      <c r="HN51" s="274"/>
      <c r="HO51" s="274"/>
      <c r="HP51" s="274"/>
    </row>
    <row r="52" spans="160:224" s="148" customFormat="1" ht="9.75">
      <c r="FD52" s="272" t="s">
        <v>403</v>
      </c>
      <c r="FE52" s="272"/>
      <c r="FF52" s="272"/>
      <c r="FG52" s="272"/>
      <c r="FH52" s="272"/>
      <c r="FI52" s="272"/>
      <c r="FJ52" s="272"/>
      <c r="FK52" s="272"/>
      <c r="FL52" s="272"/>
      <c r="FM52" s="272"/>
      <c r="FN52" s="272"/>
      <c r="FO52" s="272"/>
      <c r="FP52" s="272"/>
      <c r="FQ52" s="272"/>
      <c r="FR52" s="272"/>
      <c r="FS52" s="272"/>
      <c r="FT52" s="272"/>
      <c r="FU52" s="272"/>
      <c r="FV52" s="272"/>
      <c r="FW52" s="272"/>
      <c r="FX52" s="272"/>
      <c r="FY52" s="272"/>
      <c r="FZ52" s="272"/>
      <c r="GA52" s="272"/>
      <c r="GB52" s="272"/>
      <c r="GC52" s="272"/>
      <c r="GD52" s="272"/>
      <c r="GE52" s="272"/>
      <c r="GF52" s="272"/>
      <c r="GG52" s="272"/>
      <c r="GH52" s="272"/>
      <c r="GI52" s="272"/>
      <c r="GK52" s="273" t="s">
        <v>404</v>
      </c>
      <c r="GL52" s="273"/>
      <c r="GM52" s="273"/>
      <c r="GN52" s="273"/>
      <c r="GO52" s="273"/>
      <c r="GP52" s="273"/>
      <c r="GQ52" s="273"/>
      <c r="GR52" s="273"/>
      <c r="GS52" s="273"/>
      <c r="GT52" s="273"/>
      <c r="GU52" s="273"/>
      <c r="GV52" s="273"/>
      <c r="GW52" s="273"/>
      <c r="GX52" s="273"/>
      <c r="GY52" s="273"/>
      <c r="GZ52" s="273"/>
      <c r="HA52" s="273"/>
      <c r="HB52" s="273"/>
      <c r="HC52" s="273"/>
      <c r="HD52" s="273"/>
      <c r="HE52" s="273"/>
      <c r="HF52" s="273"/>
      <c r="HG52" s="273"/>
      <c r="HH52" s="273"/>
      <c r="HI52" s="273"/>
      <c r="HJ52" s="273"/>
      <c r="HK52" s="273"/>
      <c r="HL52" s="273"/>
      <c r="HM52" s="273"/>
      <c r="HN52" s="273"/>
      <c r="HO52" s="273"/>
      <c r="HP52" s="273"/>
    </row>
    <row r="53" spans="1:224" ht="12.75">
      <c r="A53" s="139" t="s">
        <v>323</v>
      </c>
      <c r="FD53" s="274"/>
      <c r="FE53" s="274"/>
      <c r="FF53" s="274"/>
      <c r="FG53" s="274"/>
      <c r="FH53" s="274"/>
      <c r="FI53" s="274"/>
      <c r="FJ53" s="274"/>
      <c r="FK53" s="274"/>
      <c r="FL53" s="274"/>
      <c r="FM53" s="274"/>
      <c r="FN53" s="274"/>
      <c r="FO53" s="274"/>
      <c r="FP53" s="274"/>
      <c r="FQ53" s="274"/>
      <c r="FR53" s="274"/>
      <c r="FS53" s="274"/>
      <c r="FT53" s="274"/>
      <c r="FU53" s="274"/>
      <c r="FV53" s="274"/>
      <c r="FW53" s="274"/>
      <c r="FX53" s="274"/>
      <c r="FY53" s="274"/>
      <c r="FZ53" s="274"/>
      <c r="GA53" s="274"/>
      <c r="GB53" s="274"/>
      <c r="GC53" s="274"/>
      <c r="GD53" s="274"/>
      <c r="GE53" s="274"/>
      <c r="GF53" s="274"/>
      <c r="GG53" s="274"/>
      <c r="GH53" s="274"/>
      <c r="GI53" s="274"/>
      <c r="GK53" s="274" t="s">
        <v>405</v>
      </c>
      <c r="GL53" s="274"/>
      <c r="GM53" s="274"/>
      <c r="GN53" s="274"/>
      <c r="GO53" s="274"/>
      <c r="GP53" s="274"/>
      <c r="GQ53" s="274"/>
      <c r="GR53" s="274"/>
      <c r="GS53" s="274"/>
      <c r="GT53" s="274"/>
      <c r="GU53" s="274"/>
      <c r="GV53" s="274"/>
      <c r="GW53" s="274"/>
      <c r="GX53" s="274"/>
      <c r="GY53" s="274"/>
      <c r="GZ53" s="274"/>
      <c r="HA53" s="274"/>
      <c r="HB53" s="274"/>
      <c r="HC53" s="274"/>
      <c r="HD53" s="274"/>
      <c r="HE53" s="274"/>
      <c r="HF53" s="274"/>
      <c r="HG53" s="274"/>
      <c r="HH53" s="274"/>
      <c r="HI53" s="274"/>
      <c r="HJ53" s="274"/>
      <c r="HK53" s="274"/>
      <c r="HL53" s="274"/>
      <c r="HM53" s="274"/>
      <c r="HN53" s="274"/>
      <c r="HO53" s="274"/>
      <c r="HP53" s="274"/>
    </row>
    <row r="54" spans="160:224" s="148" customFormat="1" ht="9.75">
      <c r="FD54" s="272" t="s">
        <v>403</v>
      </c>
      <c r="FE54" s="272"/>
      <c r="FF54" s="272"/>
      <c r="FG54" s="272"/>
      <c r="FH54" s="272"/>
      <c r="FI54" s="272"/>
      <c r="FJ54" s="272"/>
      <c r="FK54" s="272"/>
      <c r="FL54" s="272"/>
      <c r="FM54" s="272"/>
      <c r="FN54" s="272"/>
      <c r="FO54" s="272"/>
      <c r="FP54" s="272"/>
      <c r="FQ54" s="272"/>
      <c r="FR54" s="272"/>
      <c r="FS54" s="272"/>
      <c r="FT54" s="272"/>
      <c r="FU54" s="272"/>
      <c r="FV54" s="272"/>
      <c r="FW54" s="272"/>
      <c r="FX54" s="272"/>
      <c r="FY54" s="272"/>
      <c r="FZ54" s="272"/>
      <c r="GA54" s="272"/>
      <c r="GB54" s="272"/>
      <c r="GC54" s="272"/>
      <c r="GD54" s="272"/>
      <c r="GE54" s="272"/>
      <c r="GF54" s="272"/>
      <c r="GG54" s="272"/>
      <c r="GH54" s="272"/>
      <c r="GI54" s="272"/>
      <c r="GK54" s="273" t="s">
        <v>404</v>
      </c>
      <c r="GL54" s="273"/>
      <c r="GM54" s="273"/>
      <c r="GN54" s="273"/>
      <c r="GO54" s="273"/>
      <c r="GP54" s="273"/>
      <c r="GQ54" s="273"/>
      <c r="GR54" s="273"/>
      <c r="GS54" s="273"/>
      <c r="GT54" s="273"/>
      <c r="GU54" s="273"/>
      <c r="GV54" s="273"/>
      <c r="GW54" s="273"/>
      <c r="GX54" s="273"/>
      <c r="GY54" s="273"/>
      <c r="GZ54" s="273"/>
      <c r="HA54" s="273"/>
      <c r="HB54" s="273"/>
      <c r="HC54" s="273"/>
      <c r="HD54" s="273"/>
      <c r="HE54" s="273"/>
      <c r="HF54" s="273"/>
      <c r="HG54" s="273"/>
      <c r="HH54" s="273"/>
      <c r="HI54" s="273"/>
      <c r="HJ54" s="273"/>
      <c r="HK54" s="273"/>
      <c r="HL54" s="273"/>
      <c r="HM54" s="273"/>
      <c r="HN54" s="273"/>
      <c r="HO54" s="273"/>
      <c r="HP54" s="273"/>
    </row>
    <row r="55" ht="3" customHeight="1"/>
  </sheetData>
  <sheetProtection/>
  <mergeCells count="278">
    <mergeCell ref="A3:HP3"/>
    <mergeCell ref="A4:HP4"/>
    <mergeCell ref="FT11:HP11"/>
    <mergeCell ref="AF12:AR12"/>
    <mergeCell ref="FT12:HP12"/>
    <mergeCell ref="FT13:HP13"/>
    <mergeCell ref="FT14:HP14"/>
    <mergeCell ref="FT15:HP15"/>
    <mergeCell ref="A18:AK19"/>
    <mergeCell ref="AL18:AU19"/>
    <mergeCell ref="AV18:BC19"/>
    <mergeCell ref="BD18:BQ19"/>
    <mergeCell ref="BR18:CE19"/>
    <mergeCell ref="CF18:EA18"/>
    <mergeCell ref="EB18:EO19"/>
    <mergeCell ref="EP18:FC19"/>
    <mergeCell ref="FD18:GY18"/>
    <mergeCell ref="GZ18:HP19"/>
    <mergeCell ref="CF19:CU19"/>
    <mergeCell ref="CV19:DK19"/>
    <mergeCell ref="DL19:EA19"/>
    <mergeCell ref="FD19:FS19"/>
    <mergeCell ref="FT19:GI19"/>
    <mergeCell ref="GJ19:GY19"/>
    <mergeCell ref="A20:AK20"/>
    <mergeCell ref="AL20:AU20"/>
    <mergeCell ref="AV20:BC20"/>
    <mergeCell ref="BD20:BQ20"/>
    <mergeCell ref="BR20:CE20"/>
    <mergeCell ref="CF20:CU20"/>
    <mergeCell ref="DL21:EA24"/>
    <mergeCell ref="CV20:DK20"/>
    <mergeCell ref="DL20:EA20"/>
    <mergeCell ref="EB20:EO20"/>
    <mergeCell ref="EP20:FC20"/>
    <mergeCell ref="FD20:FS20"/>
    <mergeCell ref="EP21:FC24"/>
    <mergeCell ref="FD21:FS24"/>
    <mergeCell ref="AL21:AU24"/>
    <mergeCell ref="AV21:BC24"/>
    <mergeCell ref="BD21:BQ24"/>
    <mergeCell ref="BR21:CE24"/>
    <mergeCell ref="CF21:CU24"/>
    <mergeCell ref="CV21:DK24"/>
    <mergeCell ref="FT21:GI24"/>
    <mergeCell ref="GJ21:GY24"/>
    <mergeCell ref="GZ21:HP24"/>
    <mergeCell ref="GJ20:GY20"/>
    <mergeCell ref="GZ20:HP20"/>
    <mergeCell ref="FT20:GI20"/>
    <mergeCell ref="DL25:EA26"/>
    <mergeCell ref="EB25:EO26"/>
    <mergeCell ref="B22:AK22"/>
    <mergeCell ref="B23:AK23"/>
    <mergeCell ref="B24:AK24"/>
    <mergeCell ref="B25:AK25"/>
    <mergeCell ref="AL25:AU26"/>
    <mergeCell ref="AV25:BC26"/>
    <mergeCell ref="EB21:EO24"/>
    <mergeCell ref="B21:AK21"/>
    <mergeCell ref="EP25:FC26"/>
    <mergeCell ref="FD25:FS26"/>
    <mergeCell ref="FT25:GI26"/>
    <mergeCell ref="GJ25:GY26"/>
    <mergeCell ref="GZ25:HP26"/>
    <mergeCell ref="B26:AK26"/>
    <mergeCell ref="BD25:BQ26"/>
    <mergeCell ref="BR25:CE26"/>
    <mergeCell ref="CF25:CU26"/>
    <mergeCell ref="CV25:DK26"/>
    <mergeCell ref="B27:AK27"/>
    <mergeCell ref="AL27:AU27"/>
    <mergeCell ref="AV27:BC27"/>
    <mergeCell ref="BD27:BQ27"/>
    <mergeCell ref="BR27:CE27"/>
    <mergeCell ref="CF27:CU27"/>
    <mergeCell ref="CV27:DK27"/>
    <mergeCell ref="DL27:EA27"/>
    <mergeCell ref="EB27:EO27"/>
    <mergeCell ref="EP27:FC27"/>
    <mergeCell ref="FD27:FS27"/>
    <mergeCell ref="FT27:GI27"/>
    <mergeCell ref="GJ27:GY27"/>
    <mergeCell ref="GZ27:HP27"/>
    <mergeCell ref="B28:AK28"/>
    <mergeCell ref="AL28:AU28"/>
    <mergeCell ref="AV28:BC28"/>
    <mergeCell ref="BD28:BQ28"/>
    <mergeCell ref="BR28:CE28"/>
    <mergeCell ref="CF28:CU28"/>
    <mergeCell ref="CV28:DK28"/>
    <mergeCell ref="DL28:EA28"/>
    <mergeCell ref="EB28:EO28"/>
    <mergeCell ref="EP28:FC28"/>
    <mergeCell ref="FD28:FS28"/>
    <mergeCell ref="FT28:GI28"/>
    <mergeCell ref="GJ28:GY28"/>
    <mergeCell ref="GZ28:HP28"/>
    <mergeCell ref="B29:AK29"/>
    <mergeCell ref="AL29:AU29"/>
    <mergeCell ref="AV29:BC29"/>
    <mergeCell ref="BD29:BQ29"/>
    <mergeCell ref="BR29:CE29"/>
    <mergeCell ref="CF29:CU29"/>
    <mergeCell ref="CV29:DK29"/>
    <mergeCell ref="DL29:EA29"/>
    <mergeCell ref="EB29:EO29"/>
    <mergeCell ref="EP29:FC29"/>
    <mergeCell ref="FD29:FS29"/>
    <mergeCell ref="FT29:GI29"/>
    <mergeCell ref="GJ29:GY29"/>
    <mergeCell ref="GZ29:HP29"/>
    <mergeCell ref="B30:AK30"/>
    <mergeCell ref="AL30:AU30"/>
    <mergeCell ref="AV30:BC30"/>
    <mergeCell ref="BD30:BQ30"/>
    <mergeCell ref="BR30:CE30"/>
    <mergeCell ref="CF30:CU30"/>
    <mergeCell ref="CV30:DK30"/>
    <mergeCell ref="DL30:EA30"/>
    <mergeCell ref="EB30:EO30"/>
    <mergeCell ref="EP30:FC30"/>
    <mergeCell ref="FD30:FS30"/>
    <mergeCell ref="FT30:GI30"/>
    <mergeCell ref="GJ30:GY30"/>
    <mergeCell ref="GZ30:HP30"/>
    <mergeCell ref="B31:AK31"/>
    <mergeCell ref="AL31:AU31"/>
    <mergeCell ref="AV31:BC31"/>
    <mergeCell ref="BD31:BQ31"/>
    <mergeCell ref="BR31:CE31"/>
    <mergeCell ref="CF31:CU31"/>
    <mergeCell ref="CV31:DK31"/>
    <mergeCell ref="DL31:EA31"/>
    <mergeCell ref="EB31:EO31"/>
    <mergeCell ref="EP31:FC31"/>
    <mergeCell ref="FD31:FS31"/>
    <mergeCell ref="FT31:GI31"/>
    <mergeCell ref="GJ31:GY31"/>
    <mergeCell ref="GZ31:HP31"/>
    <mergeCell ref="B32:AK32"/>
    <mergeCell ref="AL32:AU32"/>
    <mergeCell ref="AV32:BC32"/>
    <mergeCell ref="BD32:BQ32"/>
    <mergeCell ref="BR32:CE32"/>
    <mergeCell ref="CF32:CU32"/>
    <mergeCell ref="CV32:DK32"/>
    <mergeCell ref="DL32:EA32"/>
    <mergeCell ref="EB32:EO32"/>
    <mergeCell ref="EP32:FC32"/>
    <mergeCell ref="FD32:FS32"/>
    <mergeCell ref="FT32:GI32"/>
    <mergeCell ref="GJ32:GY32"/>
    <mergeCell ref="GZ32:HP32"/>
    <mergeCell ref="B33:AK33"/>
    <mergeCell ref="AL33:AU33"/>
    <mergeCell ref="AV33:BC33"/>
    <mergeCell ref="BD33:BQ33"/>
    <mergeCell ref="BR33:CE33"/>
    <mergeCell ref="CF33:CU33"/>
    <mergeCell ref="CV33:DK33"/>
    <mergeCell ref="DL33:EA33"/>
    <mergeCell ref="EB33:EO33"/>
    <mergeCell ref="EP33:FC33"/>
    <mergeCell ref="FD33:FS33"/>
    <mergeCell ref="FT33:GI33"/>
    <mergeCell ref="GJ33:GY33"/>
    <mergeCell ref="GZ33:HP33"/>
    <mergeCell ref="B34:AK34"/>
    <mergeCell ref="AL34:AU34"/>
    <mergeCell ref="AV34:BC34"/>
    <mergeCell ref="BD34:BQ34"/>
    <mergeCell ref="BR34:CE34"/>
    <mergeCell ref="CF34:CU34"/>
    <mergeCell ref="CV34:DK34"/>
    <mergeCell ref="DL34:EA34"/>
    <mergeCell ref="EB34:EO34"/>
    <mergeCell ref="EP34:FC34"/>
    <mergeCell ref="FD34:FS34"/>
    <mergeCell ref="FT34:GI34"/>
    <mergeCell ref="GJ34:GY34"/>
    <mergeCell ref="GZ34:HP34"/>
    <mergeCell ref="B35:AK35"/>
    <mergeCell ref="AL35:AU35"/>
    <mergeCell ref="AV35:BC35"/>
    <mergeCell ref="BD35:BQ35"/>
    <mergeCell ref="BR35:CE35"/>
    <mergeCell ref="CF35:CU35"/>
    <mergeCell ref="CV35:DK35"/>
    <mergeCell ref="DL35:EA35"/>
    <mergeCell ref="EB35:EO35"/>
    <mergeCell ref="EP35:FC35"/>
    <mergeCell ref="FD35:FS35"/>
    <mergeCell ref="FT35:GI35"/>
    <mergeCell ref="GJ35:GY35"/>
    <mergeCell ref="GZ35:HP35"/>
    <mergeCell ref="B36:AK36"/>
    <mergeCell ref="AL36:AU36"/>
    <mergeCell ref="AV36:BC36"/>
    <mergeCell ref="BD36:BQ36"/>
    <mergeCell ref="BR36:CE36"/>
    <mergeCell ref="CF36:CU36"/>
    <mergeCell ref="CV36:DK36"/>
    <mergeCell ref="DL36:EA36"/>
    <mergeCell ref="EB36:EO36"/>
    <mergeCell ref="EP36:FC36"/>
    <mergeCell ref="FD36:FS36"/>
    <mergeCell ref="FT36:GI36"/>
    <mergeCell ref="GJ36:GY36"/>
    <mergeCell ref="GZ36:HP36"/>
    <mergeCell ref="B37:AK37"/>
    <mergeCell ref="AL37:AU37"/>
    <mergeCell ref="AV37:BC37"/>
    <mergeCell ref="BD37:BQ37"/>
    <mergeCell ref="BR37:CE37"/>
    <mergeCell ref="CF37:CU37"/>
    <mergeCell ref="CV37:DK37"/>
    <mergeCell ref="DL37:EA37"/>
    <mergeCell ref="EB37:EO37"/>
    <mergeCell ref="EP37:FC37"/>
    <mergeCell ref="FD37:FS37"/>
    <mergeCell ref="FT37:GI37"/>
    <mergeCell ref="GJ37:GY37"/>
    <mergeCell ref="GZ37:HP37"/>
    <mergeCell ref="B38:AK38"/>
    <mergeCell ref="AL38:AU38"/>
    <mergeCell ref="AV38:BC38"/>
    <mergeCell ref="BD38:BQ38"/>
    <mergeCell ref="BR38:CE38"/>
    <mergeCell ref="CF38:CU38"/>
    <mergeCell ref="CV38:DK38"/>
    <mergeCell ref="DL38:EA38"/>
    <mergeCell ref="EB38:EO38"/>
    <mergeCell ref="EP38:FC38"/>
    <mergeCell ref="FD38:FS38"/>
    <mergeCell ref="FT38:GI38"/>
    <mergeCell ref="GJ38:GY38"/>
    <mergeCell ref="GZ38:HP38"/>
    <mergeCell ref="FD39:FS41"/>
    <mergeCell ref="FT39:GI41"/>
    <mergeCell ref="B39:AK39"/>
    <mergeCell ref="AL39:AU41"/>
    <mergeCell ref="AV39:BC41"/>
    <mergeCell ref="BD39:BQ41"/>
    <mergeCell ref="BR39:CE41"/>
    <mergeCell ref="CF39:CU41"/>
    <mergeCell ref="BR42:CE43"/>
    <mergeCell ref="CF42:CU43"/>
    <mergeCell ref="CV39:DK41"/>
    <mergeCell ref="DL39:EA41"/>
    <mergeCell ref="EB39:EO41"/>
    <mergeCell ref="EP39:FC41"/>
    <mergeCell ref="FD42:FS43"/>
    <mergeCell ref="FT42:GI43"/>
    <mergeCell ref="GJ39:GY41"/>
    <mergeCell ref="GZ39:HP41"/>
    <mergeCell ref="B40:AK40"/>
    <mergeCell ref="B41:AK41"/>
    <mergeCell ref="B42:AK42"/>
    <mergeCell ref="AL42:AU43"/>
    <mergeCell ref="AV42:BC43"/>
    <mergeCell ref="BD42:BQ43"/>
    <mergeCell ref="GJ42:GY43"/>
    <mergeCell ref="GZ42:HP43"/>
    <mergeCell ref="B43:AK43"/>
    <mergeCell ref="A48:HP48"/>
    <mergeCell ref="FD51:GI51"/>
    <mergeCell ref="GK51:HP51"/>
    <mergeCell ref="CV42:DK43"/>
    <mergeCell ref="DL42:EA43"/>
    <mergeCell ref="EB42:EO43"/>
    <mergeCell ref="EP42:FC43"/>
    <mergeCell ref="FD52:GI52"/>
    <mergeCell ref="GK52:HP52"/>
    <mergeCell ref="FD53:GI53"/>
    <mergeCell ref="GK53:HP53"/>
    <mergeCell ref="FD54:GI54"/>
    <mergeCell ref="GK54:HP54"/>
  </mergeCells>
  <printOptions/>
  <pageMargins left="0.984251968503937" right="0.8661417322834646" top="0.7874015748031497" bottom="0.3937007874015748" header="0.1968503937007874" footer="0.1968503937007874"/>
  <pageSetup fitToHeight="1" fitToWidth="1" horizontalDpi="600" verticalDpi="600" orientation="landscape" paperSize="8" scale="6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FP93"/>
  <sheetViews>
    <sheetView view="pageBreakPreview" zoomScale="115" zoomScaleSheetLayoutView="115" zoomScalePageLayoutView="0" workbookViewId="0" topLeftCell="A4">
      <pane xSplit="53" ySplit="17" topLeftCell="BB44" activePane="bottomRight" state="frozen"/>
      <selection pane="topLeft" activeCell="D30" sqref="D30"/>
      <selection pane="topRight" activeCell="D30" sqref="D30"/>
      <selection pane="bottomLeft" activeCell="D30" sqref="D30"/>
      <selection pane="bottomRight" activeCell="A58" sqref="A58:EY58"/>
    </sheetView>
  </sheetViews>
  <sheetFormatPr defaultColWidth="0.875" defaultRowHeight="12.75"/>
  <cols>
    <col min="1" max="71" width="0.875" style="139" customWidth="1"/>
    <col min="72" max="72" width="5.875" style="139" customWidth="1"/>
    <col min="73" max="74" width="0.875" style="139" customWidth="1"/>
    <col min="75" max="75" width="1.12109375" style="139" customWidth="1"/>
    <col min="76" max="92" width="0.875" style="139" customWidth="1"/>
    <col min="93" max="93" width="4.00390625" style="139" bestFit="1" customWidth="1"/>
    <col min="94" max="117" width="0.875" style="139" customWidth="1"/>
    <col min="118" max="118" width="4.00390625" style="139" bestFit="1" customWidth="1"/>
    <col min="119" max="125" width="0.875" style="139" customWidth="1"/>
    <col min="126" max="126" width="6.125" style="139" customWidth="1"/>
    <col min="127" max="131" width="0.875" style="139" customWidth="1"/>
    <col min="132" max="132" width="4.00390625" style="139" bestFit="1" customWidth="1"/>
    <col min="133" max="154" width="0.875" style="139" customWidth="1"/>
    <col min="155" max="155" width="5.625" style="139" customWidth="1"/>
    <col min="156" max="156" width="0.875" style="139" customWidth="1"/>
    <col min="157" max="157" width="11.875" style="139" customWidth="1"/>
    <col min="158" max="158" width="1.4921875" style="139" customWidth="1"/>
    <col min="159" max="159" width="7.625" style="0" customWidth="1"/>
    <col min="160" max="172" width="0.875" style="0" customWidth="1"/>
    <col min="173" max="16384" width="0.875" style="139" customWidth="1"/>
  </cols>
  <sheetData>
    <row r="1" spans="155:172" s="159" customFormat="1" ht="12.75">
      <c r="EY1" s="160" t="s">
        <v>406</v>
      </c>
      <c r="FC1"/>
      <c r="FD1"/>
      <c r="FE1"/>
      <c r="FF1"/>
      <c r="FG1"/>
      <c r="FH1"/>
      <c r="FI1"/>
      <c r="FJ1"/>
      <c r="FK1"/>
      <c r="FL1"/>
      <c r="FM1"/>
      <c r="FN1"/>
      <c r="FO1"/>
      <c r="FP1"/>
    </row>
    <row r="2" spans="159:172" s="161" customFormat="1" ht="3.75" customHeight="1">
      <c r="FC2"/>
      <c r="FD2"/>
      <c r="FE2"/>
      <c r="FF2"/>
      <c r="FG2"/>
      <c r="FH2"/>
      <c r="FI2"/>
      <c r="FJ2"/>
      <c r="FK2"/>
      <c r="FL2"/>
      <c r="FM2"/>
      <c r="FN2"/>
      <c r="FO2"/>
      <c r="FP2"/>
    </row>
    <row r="3" spans="1:172" s="162" customFormat="1" ht="12.75">
      <c r="A3" s="447" t="s">
        <v>407</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c r="CW3" s="447"/>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FC3"/>
      <c r="FD3"/>
      <c r="FE3"/>
      <c r="FF3"/>
      <c r="FG3"/>
      <c r="FH3"/>
      <c r="FI3"/>
      <c r="FJ3"/>
      <c r="FK3"/>
      <c r="FL3"/>
      <c r="FM3"/>
      <c r="FN3"/>
      <c r="FO3"/>
      <c r="FP3"/>
    </row>
    <row r="4" spans="1:172" s="162" customFormat="1" ht="12.75">
      <c r="A4" s="447" t="s">
        <v>408</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447"/>
      <c r="BQ4" s="447"/>
      <c r="BR4" s="447"/>
      <c r="BS4" s="447"/>
      <c r="BT4" s="447"/>
      <c r="BU4" s="447"/>
      <c r="BV4" s="447"/>
      <c r="BW4" s="447"/>
      <c r="BX4" s="447"/>
      <c r="BY4" s="447"/>
      <c r="BZ4" s="447"/>
      <c r="CA4" s="447"/>
      <c r="CB4" s="447"/>
      <c r="CC4" s="447"/>
      <c r="CD4" s="447"/>
      <c r="CE4" s="447"/>
      <c r="CF4" s="447"/>
      <c r="CG4" s="447"/>
      <c r="CH4" s="447"/>
      <c r="CI4" s="447"/>
      <c r="CJ4" s="447"/>
      <c r="CK4" s="447"/>
      <c r="CL4" s="447"/>
      <c r="CM4" s="447"/>
      <c r="CN4" s="447"/>
      <c r="CO4" s="447"/>
      <c r="CP4" s="447"/>
      <c r="CQ4" s="447"/>
      <c r="CR4" s="447"/>
      <c r="CS4" s="447"/>
      <c r="CT4" s="447"/>
      <c r="CU4" s="447"/>
      <c r="CV4" s="447"/>
      <c r="CW4" s="447"/>
      <c r="CX4" s="447"/>
      <c r="CY4" s="447"/>
      <c r="CZ4" s="447"/>
      <c r="DA4" s="447"/>
      <c r="DB4" s="447"/>
      <c r="DC4" s="447"/>
      <c r="DD4" s="447"/>
      <c r="DE4" s="447"/>
      <c r="DF4" s="447"/>
      <c r="DG4" s="447"/>
      <c r="DH4" s="447"/>
      <c r="DI4" s="447"/>
      <c r="DJ4" s="447"/>
      <c r="DK4" s="447"/>
      <c r="DL4" s="447"/>
      <c r="DM4" s="447"/>
      <c r="DN4" s="447"/>
      <c r="DO4" s="447"/>
      <c r="DP4" s="447"/>
      <c r="DQ4" s="447"/>
      <c r="DR4" s="447"/>
      <c r="DS4" s="447"/>
      <c r="DT4" s="447"/>
      <c r="DU4" s="447"/>
      <c r="DV4" s="447"/>
      <c r="DW4" s="447"/>
      <c r="DX4" s="447"/>
      <c r="DY4" s="447"/>
      <c r="DZ4" s="447"/>
      <c r="EA4" s="447"/>
      <c r="EB4" s="447"/>
      <c r="EC4" s="447"/>
      <c r="ED4" s="447"/>
      <c r="EE4" s="447"/>
      <c r="EF4" s="447"/>
      <c r="EG4" s="447"/>
      <c r="EH4" s="447"/>
      <c r="EI4" s="447"/>
      <c r="EJ4" s="447"/>
      <c r="EK4" s="447"/>
      <c r="EL4" s="447"/>
      <c r="EM4" s="447"/>
      <c r="EN4" s="447"/>
      <c r="EO4" s="447"/>
      <c r="EP4" s="447"/>
      <c r="EQ4" s="447"/>
      <c r="ER4" s="447"/>
      <c r="ES4" s="447"/>
      <c r="ET4" s="447"/>
      <c r="EU4" s="447"/>
      <c r="EV4" s="447"/>
      <c r="EW4" s="447"/>
      <c r="EX4" s="447"/>
      <c r="EY4" s="447"/>
      <c r="FC4"/>
      <c r="FD4"/>
      <c r="FE4"/>
      <c r="FF4"/>
      <c r="FG4"/>
      <c r="FH4"/>
      <c r="FI4"/>
      <c r="FJ4"/>
      <c r="FK4"/>
      <c r="FL4"/>
      <c r="FM4"/>
      <c r="FN4"/>
      <c r="FO4"/>
      <c r="FP4"/>
    </row>
    <row r="5" spans="159:172" s="161" customFormat="1" ht="6" customHeight="1">
      <c r="FC5"/>
      <c r="FD5"/>
      <c r="FE5"/>
      <c r="FF5"/>
      <c r="FG5"/>
      <c r="FH5"/>
      <c r="FI5"/>
      <c r="FJ5"/>
      <c r="FK5"/>
      <c r="FL5"/>
      <c r="FM5"/>
      <c r="FN5"/>
      <c r="FO5"/>
      <c r="FP5"/>
    </row>
    <row r="6" spans="1:172" s="142" customFormat="1" ht="12.75">
      <c r="A6" s="142" t="s">
        <v>335</v>
      </c>
      <c r="AN6" s="142" t="s">
        <v>409</v>
      </c>
      <c r="FC6"/>
      <c r="FD6"/>
      <c r="FE6"/>
      <c r="FF6"/>
      <c r="FG6"/>
      <c r="FH6"/>
      <c r="FI6"/>
      <c r="FJ6"/>
      <c r="FK6"/>
      <c r="FL6"/>
      <c r="FM6"/>
      <c r="FN6"/>
      <c r="FO6"/>
      <c r="FP6"/>
    </row>
    <row r="7" spans="40:172" s="142" customFormat="1" ht="12.75">
      <c r="AN7" s="142" t="s">
        <v>408</v>
      </c>
      <c r="FC7"/>
      <c r="FD7"/>
      <c r="FE7"/>
      <c r="FF7"/>
      <c r="FG7"/>
      <c r="FH7"/>
      <c r="FI7"/>
      <c r="FJ7"/>
      <c r="FK7"/>
      <c r="FL7"/>
      <c r="FM7"/>
      <c r="FN7"/>
      <c r="FO7"/>
      <c r="FP7"/>
    </row>
    <row r="8" spans="1:172" s="142" customFormat="1" ht="12.75">
      <c r="A8" s="142" t="s">
        <v>338</v>
      </c>
      <c r="AN8" s="142" t="s">
        <v>339</v>
      </c>
      <c r="FC8"/>
      <c r="FD8"/>
      <c r="FE8"/>
      <c r="FF8"/>
      <c r="FG8"/>
      <c r="FH8"/>
      <c r="FI8"/>
      <c r="FJ8"/>
      <c r="FK8"/>
      <c r="FL8"/>
      <c r="FM8"/>
      <c r="FN8"/>
      <c r="FO8"/>
      <c r="FP8"/>
    </row>
    <row r="9" spans="1:172" s="142" customFormat="1" ht="12.75">
      <c r="A9" s="142" t="s">
        <v>340</v>
      </c>
      <c r="AN9" s="142" t="s">
        <v>341</v>
      </c>
      <c r="EI9" s="163"/>
      <c r="EJ9" s="163"/>
      <c r="EK9" s="163"/>
      <c r="EL9" s="163"/>
      <c r="EM9" s="163"/>
      <c r="EN9" s="163"/>
      <c r="EO9" s="163"/>
      <c r="EP9" s="163"/>
      <c r="EQ9" s="163"/>
      <c r="ER9" s="163"/>
      <c r="ES9" s="163"/>
      <c r="ET9" s="163"/>
      <c r="EU9" s="163"/>
      <c r="EV9" s="163"/>
      <c r="EW9" s="163"/>
      <c r="EX9" s="163"/>
      <c r="EY9" s="163"/>
      <c r="FC9"/>
      <c r="FD9"/>
      <c r="FE9"/>
      <c r="FF9"/>
      <c r="FG9"/>
      <c r="FH9"/>
      <c r="FI9"/>
      <c r="FJ9"/>
      <c r="FK9"/>
      <c r="FL9"/>
      <c r="FM9"/>
      <c r="FN9"/>
      <c r="FO9"/>
      <c r="FP9"/>
    </row>
    <row r="10" spans="139:172" s="162" customFormat="1" ht="4.5" customHeight="1">
      <c r="EI10" s="164"/>
      <c r="EJ10" s="164"/>
      <c r="EK10" s="164"/>
      <c r="EL10" s="164"/>
      <c r="EM10" s="164"/>
      <c r="EN10" s="164"/>
      <c r="EO10" s="164"/>
      <c r="EP10" s="164"/>
      <c r="EQ10" s="164"/>
      <c r="ER10" s="164"/>
      <c r="ES10" s="164"/>
      <c r="ET10" s="164"/>
      <c r="EU10" s="164"/>
      <c r="EV10" s="164"/>
      <c r="EW10" s="164"/>
      <c r="EX10" s="164"/>
      <c r="EY10" s="164"/>
      <c r="FC10"/>
      <c r="FD10"/>
      <c r="FE10"/>
      <c r="FF10"/>
      <c r="FG10"/>
      <c r="FH10"/>
      <c r="FI10"/>
      <c r="FJ10"/>
      <c r="FK10"/>
      <c r="FL10"/>
      <c r="FM10"/>
      <c r="FN10"/>
      <c r="FO10"/>
      <c r="FP10"/>
    </row>
    <row r="11" spans="1:172" s="142" customFormat="1" ht="12.75">
      <c r="A11" s="142" t="s">
        <v>342</v>
      </c>
      <c r="N11" s="142" t="s">
        <v>103</v>
      </c>
      <c r="DN11" s="448"/>
      <c r="DO11" s="448"/>
      <c r="DP11" s="448"/>
      <c r="DQ11" s="448"/>
      <c r="DR11" s="448"/>
      <c r="DS11" s="448"/>
      <c r="DT11" s="448"/>
      <c r="DU11" s="448"/>
      <c r="DV11" s="448"/>
      <c r="DW11" s="448"/>
      <c r="DX11" s="448"/>
      <c r="DY11" s="448"/>
      <c r="DZ11" s="448"/>
      <c r="EA11" s="448"/>
      <c r="EB11" s="448"/>
      <c r="EC11" s="448"/>
      <c r="ED11" s="448"/>
      <c r="EE11" s="448"/>
      <c r="EF11" s="448"/>
      <c r="EG11" s="448"/>
      <c r="EH11" s="448"/>
      <c r="EI11" s="448"/>
      <c r="EJ11" s="448"/>
      <c r="EK11" s="448"/>
      <c r="EL11" s="448"/>
      <c r="EM11" s="448"/>
      <c r="EN11" s="448"/>
      <c r="EO11" s="448"/>
      <c r="EP11" s="448"/>
      <c r="EQ11" s="448"/>
      <c r="ER11" s="448"/>
      <c r="ES11" s="448"/>
      <c r="ET11" s="448"/>
      <c r="EU11" s="448"/>
      <c r="EV11" s="448"/>
      <c r="EW11" s="448"/>
      <c r="EX11" s="448"/>
      <c r="EY11" s="448"/>
      <c r="FC11"/>
      <c r="FD11"/>
      <c r="FE11"/>
      <c r="FF11"/>
      <c r="FG11"/>
      <c r="FH11"/>
      <c r="FI11"/>
      <c r="FJ11"/>
      <c r="FK11"/>
      <c r="FL11"/>
      <c r="FM11"/>
      <c r="FN11"/>
      <c r="FO11"/>
      <c r="FP11"/>
    </row>
    <row r="12" spans="1:172" s="142" customFormat="1" ht="12.75">
      <c r="A12" s="142" t="s">
        <v>343</v>
      </c>
      <c r="AF12" s="359" t="s">
        <v>344</v>
      </c>
      <c r="AG12" s="359"/>
      <c r="AH12" s="359"/>
      <c r="AI12" s="359"/>
      <c r="AJ12" s="359"/>
      <c r="AK12" s="359"/>
      <c r="AL12" s="359"/>
      <c r="AM12" s="359"/>
      <c r="AN12" s="359"/>
      <c r="AO12" s="359"/>
      <c r="AP12" s="359"/>
      <c r="AQ12" s="359"/>
      <c r="AR12" s="359"/>
      <c r="DN12" s="446"/>
      <c r="DO12" s="446"/>
      <c r="DP12" s="446"/>
      <c r="DQ12" s="446"/>
      <c r="DR12" s="446"/>
      <c r="DS12" s="446"/>
      <c r="DT12" s="446"/>
      <c r="DU12" s="446"/>
      <c r="DV12" s="446"/>
      <c r="DW12" s="446"/>
      <c r="DX12" s="446"/>
      <c r="DY12" s="446"/>
      <c r="DZ12" s="446"/>
      <c r="EA12" s="446"/>
      <c r="EB12" s="446"/>
      <c r="EC12" s="446"/>
      <c r="ED12" s="446"/>
      <c r="EE12" s="446"/>
      <c r="EF12" s="446"/>
      <c r="EG12" s="446"/>
      <c r="EH12" s="446"/>
      <c r="EI12" s="446"/>
      <c r="EJ12" s="446"/>
      <c r="EK12" s="446"/>
      <c r="EL12" s="446"/>
      <c r="EM12" s="446"/>
      <c r="EN12" s="446"/>
      <c r="EO12" s="446"/>
      <c r="EP12" s="446"/>
      <c r="EQ12" s="446"/>
      <c r="ER12" s="446"/>
      <c r="ES12" s="446"/>
      <c r="ET12" s="446"/>
      <c r="EU12" s="446"/>
      <c r="EV12" s="446"/>
      <c r="EW12" s="446"/>
      <c r="EX12" s="446"/>
      <c r="EY12" s="446"/>
      <c r="FC12"/>
      <c r="FD12"/>
      <c r="FE12"/>
      <c r="FF12"/>
      <c r="FG12"/>
      <c r="FH12"/>
      <c r="FI12"/>
      <c r="FJ12"/>
      <c r="FK12"/>
      <c r="FL12"/>
      <c r="FM12"/>
      <c r="FN12"/>
      <c r="FO12"/>
      <c r="FP12"/>
    </row>
    <row r="13" spans="1:172" s="142" customFormat="1" ht="12.75">
      <c r="A13" s="142" t="s">
        <v>345</v>
      </c>
      <c r="T13" s="142" t="s">
        <v>346</v>
      </c>
      <c r="DN13" s="446"/>
      <c r="DO13" s="446"/>
      <c r="DP13" s="446"/>
      <c r="DQ13" s="446"/>
      <c r="DR13" s="446"/>
      <c r="DS13" s="446"/>
      <c r="DT13" s="446"/>
      <c r="DU13" s="446"/>
      <c r="DV13" s="446"/>
      <c r="DW13" s="446"/>
      <c r="DX13" s="446"/>
      <c r="DY13" s="446"/>
      <c r="DZ13" s="446"/>
      <c r="EA13" s="446"/>
      <c r="EB13" s="446"/>
      <c r="EC13" s="446"/>
      <c r="ED13" s="446"/>
      <c r="EE13" s="446"/>
      <c r="EF13" s="446"/>
      <c r="EG13" s="446"/>
      <c r="EH13" s="446"/>
      <c r="EI13" s="446"/>
      <c r="EJ13" s="446"/>
      <c r="EK13" s="446"/>
      <c r="EL13" s="446"/>
      <c r="EM13" s="446"/>
      <c r="EN13" s="446"/>
      <c r="EO13" s="446"/>
      <c r="EP13" s="446"/>
      <c r="EQ13" s="446"/>
      <c r="ER13" s="446"/>
      <c r="ES13" s="446"/>
      <c r="ET13" s="446"/>
      <c r="EU13" s="446"/>
      <c r="EV13" s="446"/>
      <c r="EW13" s="446"/>
      <c r="EX13" s="446"/>
      <c r="EY13" s="446"/>
      <c r="FC13"/>
      <c r="FD13"/>
      <c r="FE13"/>
      <c r="FF13"/>
      <c r="FG13"/>
      <c r="FH13"/>
      <c r="FI13"/>
      <c r="FJ13"/>
      <c r="FK13"/>
      <c r="FL13"/>
      <c r="FM13"/>
      <c r="FN13"/>
      <c r="FO13"/>
      <c r="FP13"/>
    </row>
    <row r="14" spans="1:172" s="142" customFormat="1" ht="12.75">
      <c r="A14" s="142" t="s">
        <v>347</v>
      </c>
      <c r="N14" s="142" t="s">
        <v>348</v>
      </c>
      <c r="BW14" s="165"/>
      <c r="DN14" s="446"/>
      <c r="DO14" s="446"/>
      <c r="DP14" s="446"/>
      <c r="DQ14" s="446"/>
      <c r="DR14" s="446"/>
      <c r="DS14" s="446"/>
      <c r="DT14" s="446"/>
      <c r="DU14" s="446"/>
      <c r="DV14" s="446"/>
      <c r="DW14" s="446"/>
      <c r="DX14" s="446"/>
      <c r="DY14" s="446"/>
      <c r="DZ14" s="446"/>
      <c r="EA14" s="446"/>
      <c r="EB14" s="446"/>
      <c r="EC14" s="446"/>
      <c r="ED14" s="446"/>
      <c r="EE14" s="446"/>
      <c r="EF14" s="446"/>
      <c r="EG14" s="446"/>
      <c r="EH14" s="446"/>
      <c r="EI14" s="446"/>
      <c r="EJ14" s="446"/>
      <c r="EK14" s="446"/>
      <c r="EL14" s="446"/>
      <c r="EM14" s="446"/>
      <c r="EN14" s="446"/>
      <c r="EO14" s="446"/>
      <c r="EP14" s="446"/>
      <c r="EQ14" s="446"/>
      <c r="ER14" s="446"/>
      <c r="ES14" s="446"/>
      <c r="ET14" s="446"/>
      <c r="EU14" s="446"/>
      <c r="EV14" s="446"/>
      <c r="EW14" s="446"/>
      <c r="EX14" s="446"/>
      <c r="EY14" s="446"/>
      <c r="FC14"/>
      <c r="FD14"/>
      <c r="FE14"/>
      <c r="FF14"/>
      <c r="FG14"/>
      <c r="FH14"/>
      <c r="FI14"/>
      <c r="FJ14"/>
      <c r="FK14"/>
      <c r="FL14"/>
      <c r="FM14"/>
      <c r="FN14"/>
      <c r="FO14"/>
      <c r="FP14"/>
    </row>
    <row r="15" spans="1:172" s="142" customFormat="1" ht="12.75">
      <c r="A15" s="142" t="s">
        <v>349</v>
      </c>
      <c r="O15" s="142" t="s">
        <v>410</v>
      </c>
      <c r="DN15" s="446"/>
      <c r="DO15" s="446"/>
      <c r="DP15" s="446"/>
      <c r="DQ15" s="446"/>
      <c r="DR15" s="446"/>
      <c r="DS15" s="446"/>
      <c r="DT15" s="446"/>
      <c r="DU15" s="446"/>
      <c r="DV15" s="446"/>
      <c r="DW15" s="446"/>
      <c r="DX15" s="446"/>
      <c r="DY15" s="446"/>
      <c r="DZ15" s="446"/>
      <c r="EA15" s="446"/>
      <c r="EB15" s="446"/>
      <c r="EC15" s="446"/>
      <c r="ED15" s="446"/>
      <c r="EE15" s="446"/>
      <c r="EF15" s="446"/>
      <c r="EG15" s="446"/>
      <c r="EH15" s="446"/>
      <c r="EI15" s="446"/>
      <c r="EJ15" s="446"/>
      <c r="EK15" s="446"/>
      <c r="EL15" s="446"/>
      <c r="EM15" s="446"/>
      <c r="EN15" s="446"/>
      <c r="EO15" s="446"/>
      <c r="EP15" s="446"/>
      <c r="EQ15" s="446"/>
      <c r="ER15" s="446"/>
      <c r="ES15" s="446"/>
      <c r="ET15" s="446"/>
      <c r="EU15" s="446"/>
      <c r="EV15" s="446"/>
      <c r="EW15" s="446"/>
      <c r="EX15" s="446"/>
      <c r="EY15" s="446"/>
      <c r="FC15"/>
      <c r="FD15"/>
      <c r="FE15"/>
      <c r="FF15"/>
      <c r="FG15"/>
      <c r="FH15"/>
      <c r="FI15"/>
      <c r="FJ15"/>
      <c r="FK15"/>
      <c r="FL15"/>
      <c r="FM15"/>
      <c r="FN15"/>
      <c r="FO15"/>
      <c r="FP15"/>
    </row>
    <row r="16" spans="118:172" s="142" customFormat="1" ht="12.75">
      <c r="DN16" s="163"/>
      <c r="DO16" s="163"/>
      <c r="DP16" s="163"/>
      <c r="DQ16" s="163"/>
      <c r="DR16" s="163"/>
      <c r="DS16" s="163"/>
      <c r="DT16" s="163"/>
      <c r="DU16" s="163"/>
      <c r="DV16" s="166">
        <f>1136363.92112981-CV21</f>
        <v>0</v>
      </c>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FB16" s="167"/>
      <c r="FC16" s="168">
        <v>1</v>
      </c>
      <c r="FD16"/>
      <c r="FE16"/>
      <c r="FF16"/>
      <c r="FG16"/>
      <c r="FH16"/>
      <c r="FI16"/>
      <c r="FJ16"/>
      <c r="FK16"/>
      <c r="FL16"/>
      <c r="FM16"/>
      <c r="FN16"/>
      <c r="FO16"/>
      <c r="FP16"/>
    </row>
    <row r="17" spans="159:172" s="142" customFormat="1" ht="7.5" customHeight="1">
      <c r="FC17"/>
      <c r="FD17"/>
      <c r="FE17"/>
      <c r="FF17"/>
      <c r="FG17"/>
      <c r="FH17"/>
      <c r="FI17"/>
      <c r="FJ17"/>
      <c r="FK17"/>
      <c r="FL17"/>
      <c r="FM17"/>
      <c r="FN17"/>
      <c r="FO17"/>
      <c r="FP17"/>
    </row>
    <row r="18" spans="1:172" s="169" customFormat="1" ht="9" customHeight="1">
      <c r="A18" s="376" t="s">
        <v>111</v>
      </c>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8"/>
      <c r="AN18" s="376" t="s">
        <v>1</v>
      </c>
      <c r="AO18" s="377"/>
      <c r="AP18" s="377"/>
      <c r="AQ18" s="377"/>
      <c r="AR18" s="377"/>
      <c r="AS18" s="377"/>
      <c r="AT18" s="377"/>
      <c r="AU18" s="378"/>
      <c r="AV18" s="376" t="s">
        <v>351</v>
      </c>
      <c r="AW18" s="377"/>
      <c r="AX18" s="377"/>
      <c r="AY18" s="377"/>
      <c r="AZ18" s="377"/>
      <c r="BA18" s="378"/>
      <c r="BB18" s="376" t="s">
        <v>352</v>
      </c>
      <c r="BC18" s="377"/>
      <c r="BD18" s="377"/>
      <c r="BE18" s="377"/>
      <c r="BF18" s="377"/>
      <c r="BG18" s="377"/>
      <c r="BH18" s="377"/>
      <c r="BI18" s="377"/>
      <c r="BJ18" s="378"/>
      <c r="BK18" s="375" t="s">
        <v>411</v>
      </c>
      <c r="BL18" s="375"/>
      <c r="BM18" s="375"/>
      <c r="BN18" s="375"/>
      <c r="BO18" s="375"/>
      <c r="BP18" s="375"/>
      <c r="BQ18" s="375"/>
      <c r="BR18" s="375"/>
      <c r="BS18" s="375"/>
      <c r="BT18" s="375" t="s">
        <v>354</v>
      </c>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t="s">
        <v>412</v>
      </c>
      <c r="CW18" s="375"/>
      <c r="CX18" s="375"/>
      <c r="CY18" s="375"/>
      <c r="CZ18" s="375"/>
      <c r="DA18" s="375"/>
      <c r="DB18" s="375"/>
      <c r="DC18" s="375"/>
      <c r="DD18" s="375"/>
      <c r="DE18" s="375" t="s">
        <v>413</v>
      </c>
      <c r="DF18" s="375"/>
      <c r="DG18" s="375"/>
      <c r="DH18" s="375"/>
      <c r="DI18" s="375"/>
      <c r="DJ18" s="375"/>
      <c r="DK18" s="375"/>
      <c r="DL18" s="375"/>
      <c r="DM18" s="375"/>
      <c r="DN18" s="375" t="s">
        <v>357</v>
      </c>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6" t="s">
        <v>414</v>
      </c>
      <c r="EQ18" s="377"/>
      <c r="ER18" s="377"/>
      <c r="ES18" s="377"/>
      <c r="ET18" s="377"/>
      <c r="EU18" s="377"/>
      <c r="EV18" s="377"/>
      <c r="EW18" s="377"/>
      <c r="EX18" s="377"/>
      <c r="EY18" s="378"/>
      <c r="FC18"/>
      <c r="FD18"/>
      <c r="FE18"/>
      <c r="FF18"/>
      <c r="FG18"/>
      <c r="FH18"/>
      <c r="FI18"/>
      <c r="FJ18"/>
      <c r="FK18"/>
      <c r="FL18"/>
      <c r="FM18"/>
      <c r="FN18"/>
      <c r="FO18"/>
      <c r="FP18"/>
    </row>
    <row r="19" spans="1:172" s="169" customFormat="1" ht="66.75" customHeight="1">
      <c r="A19" s="379"/>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1"/>
      <c r="AN19" s="379"/>
      <c r="AO19" s="380"/>
      <c r="AP19" s="380"/>
      <c r="AQ19" s="380"/>
      <c r="AR19" s="380"/>
      <c r="AS19" s="380"/>
      <c r="AT19" s="380"/>
      <c r="AU19" s="381"/>
      <c r="AV19" s="379"/>
      <c r="AW19" s="380"/>
      <c r="AX19" s="380"/>
      <c r="AY19" s="380"/>
      <c r="AZ19" s="380"/>
      <c r="BA19" s="381"/>
      <c r="BB19" s="379"/>
      <c r="BC19" s="380"/>
      <c r="BD19" s="380"/>
      <c r="BE19" s="380"/>
      <c r="BF19" s="380"/>
      <c r="BG19" s="380"/>
      <c r="BH19" s="380"/>
      <c r="BI19" s="380"/>
      <c r="BJ19" s="381"/>
      <c r="BK19" s="375"/>
      <c r="BL19" s="375"/>
      <c r="BM19" s="375"/>
      <c r="BN19" s="375"/>
      <c r="BO19" s="375"/>
      <c r="BP19" s="375"/>
      <c r="BQ19" s="375"/>
      <c r="BR19" s="375"/>
      <c r="BS19" s="375"/>
      <c r="BT19" s="375" t="s">
        <v>415</v>
      </c>
      <c r="BU19" s="375"/>
      <c r="BV19" s="375"/>
      <c r="BW19" s="375"/>
      <c r="BX19" s="375"/>
      <c r="BY19" s="375"/>
      <c r="BZ19" s="375"/>
      <c r="CA19" s="375" t="s">
        <v>416</v>
      </c>
      <c r="CB19" s="375"/>
      <c r="CC19" s="375"/>
      <c r="CD19" s="375"/>
      <c r="CE19" s="375"/>
      <c r="CF19" s="375"/>
      <c r="CG19" s="375"/>
      <c r="CH19" s="375" t="s">
        <v>417</v>
      </c>
      <c r="CI19" s="375"/>
      <c r="CJ19" s="375"/>
      <c r="CK19" s="375"/>
      <c r="CL19" s="375"/>
      <c r="CM19" s="375"/>
      <c r="CN19" s="375"/>
      <c r="CO19" s="375" t="s">
        <v>418</v>
      </c>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t="s">
        <v>415</v>
      </c>
      <c r="DO19" s="375"/>
      <c r="DP19" s="375"/>
      <c r="DQ19" s="375"/>
      <c r="DR19" s="375"/>
      <c r="DS19" s="375"/>
      <c r="DT19" s="375"/>
      <c r="DU19" s="375" t="s">
        <v>416</v>
      </c>
      <c r="DV19" s="375"/>
      <c r="DW19" s="375"/>
      <c r="DX19" s="375"/>
      <c r="DY19" s="375"/>
      <c r="DZ19" s="375"/>
      <c r="EA19" s="375"/>
      <c r="EB19" s="375" t="s">
        <v>417</v>
      </c>
      <c r="EC19" s="375"/>
      <c r="ED19" s="375"/>
      <c r="EE19" s="375"/>
      <c r="EF19" s="375"/>
      <c r="EG19" s="375"/>
      <c r="EH19" s="375"/>
      <c r="EI19" s="375" t="s">
        <v>418</v>
      </c>
      <c r="EJ19" s="375"/>
      <c r="EK19" s="375"/>
      <c r="EL19" s="375"/>
      <c r="EM19" s="375"/>
      <c r="EN19" s="375"/>
      <c r="EO19" s="375"/>
      <c r="EP19" s="379"/>
      <c r="EQ19" s="380"/>
      <c r="ER19" s="380"/>
      <c r="ES19" s="380"/>
      <c r="ET19" s="380"/>
      <c r="EU19" s="380"/>
      <c r="EV19" s="380"/>
      <c r="EW19" s="380"/>
      <c r="EX19" s="380"/>
      <c r="EY19" s="381"/>
      <c r="FC19"/>
      <c r="FD19"/>
      <c r="FE19"/>
      <c r="FF19"/>
      <c r="FG19"/>
      <c r="FH19"/>
      <c r="FI19"/>
      <c r="FJ19"/>
      <c r="FK19"/>
      <c r="FL19"/>
      <c r="FM19"/>
      <c r="FN19"/>
      <c r="FO19"/>
      <c r="FP19"/>
    </row>
    <row r="20" spans="1:172" s="170" customFormat="1" ht="18.75" customHeight="1">
      <c r="A20" s="368">
        <v>1</v>
      </c>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70"/>
      <c r="AN20" s="371">
        <v>2</v>
      </c>
      <c r="AO20" s="371"/>
      <c r="AP20" s="371"/>
      <c r="AQ20" s="371"/>
      <c r="AR20" s="371"/>
      <c r="AS20" s="371"/>
      <c r="AT20" s="371"/>
      <c r="AU20" s="371"/>
      <c r="AV20" s="371">
        <v>3</v>
      </c>
      <c r="AW20" s="371"/>
      <c r="AX20" s="371"/>
      <c r="AY20" s="371"/>
      <c r="AZ20" s="371"/>
      <c r="BA20" s="371"/>
      <c r="BB20" s="371">
        <v>4</v>
      </c>
      <c r="BC20" s="371"/>
      <c r="BD20" s="371"/>
      <c r="BE20" s="371"/>
      <c r="BF20" s="371"/>
      <c r="BG20" s="371"/>
      <c r="BH20" s="371"/>
      <c r="BI20" s="371"/>
      <c r="BJ20" s="371"/>
      <c r="BK20" s="371">
        <v>5</v>
      </c>
      <c r="BL20" s="371"/>
      <c r="BM20" s="371"/>
      <c r="BN20" s="371"/>
      <c r="BO20" s="371"/>
      <c r="BP20" s="371"/>
      <c r="BQ20" s="371"/>
      <c r="BR20" s="371"/>
      <c r="BS20" s="371"/>
      <c r="BT20" s="371">
        <v>6</v>
      </c>
      <c r="BU20" s="371"/>
      <c r="BV20" s="371"/>
      <c r="BW20" s="371"/>
      <c r="BX20" s="371"/>
      <c r="BY20" s="371"/>
      <c r="BZ20" s="371"/>
      <c r="CA20" s="371">
        <v>7</v>
      </c>
      <c r="CB20" s="371"/>
      <c r="CC20" s="371"/>
      <c r="CD20" s="371"/>
      <c r="CE20" s="371"/>
      <c r="CF20" s="371"/>
      <c r="CG20" s="371"/>
      <c r="CH20" s="372" t="s">
        <v>419</v>
      </c>
      <c r="CI20" s="373"/>
      <c r="CJ20" s="373"/>
      <c r="CK20" s="373"/>
      <c r="CL20" s="373"/>
      <c r="CM20" s="373"/>
      <c r="CN20" s="374"/>
      <c r="CO20" s="371">
        <v>9</v>
      </c>
      <c r="CP20" s="371"/>
      <c r="CQ20" s="371"/>
      <c r="CR20" s="371"/>
      <c r="CS20" s="371"/>
      <c r="CT20" s="371"/>
      <c r="CU20" s="371"/>
      <c r="CV20" s="371">
        <v>10</v>
      </c>
      <c r="CW20" s="371"/>
      <c r="CX20" s="371"/>
      <c r="CY20" s="371"/>
      <c r="CZ20" s="371"/>
      <c r="DA20" s="371"/>
      <c r="DB20" s="371"/>
      <c r="DC20" s="371"/>
      <c r="DD20" s="371"/>
      <c r="DE20" s="371">
        <v>11</v>
      </c>
      <c r="DF20" s="371"/>
      <c r="DG20" s="371"/>
      <c r="DH20" s="371"/>
      <c r="DI20" s="371"/>
      <c r="DJ20" s="371"/>
      <c r="DK20" s="371"/>
      <c r="DL20" s="371"/>
      <c r="DM20" s="371"/>
      <c r="DN20" s="371">
        <v>12</v>
      </c>
      <c r="DO20" s="371"/>
      <c r="DP20" s="371"/>
      <c r="DQ20" s="371"/>
      <c r="DR20" s="371"/>
      <c r="DS20" s="371"/>
      <c r="DT20" s="371"/>
      <c r="DU20" s="371">
        <v>13</v>
      </c>
      <c r="DV20" s="371"/>
      <c r="DW20" s="371"/>
      <c r="DX20" s="371"/>
      <c r="DY20" s="371"/>
      <c r="DZ20" s="371"/>
      <c r="EA20" s="371"/>
      <c r="EB20" s="372" t="s">
        <v>420</v>
      </c>
      <c r="EC20" s="373"/>
      <c r="ED20" s="373"/>
      <c r="EE20" s="373"/>
      <c r="EF20" s="373"/>
      <c r="EG20" s="373"/>
      <c r="EH20" s="374"/>
      <c r="EI20" s="368">
        <v>15</v>
      </c>
      <c r="EJ20" s="369"/>
      <c r="EK20" s="369"/>
      <c r="EL20" s="369"/>
      <c r="EM20" s="369"/>
      <c r="EN20" s="369"/>
      <c r="EO20" s="370"/>
      <c r="EP20" s="371">
        <v>16</v>
      </c>
      <c r="EQ20" s="371"/>
      <c r="ER20" s="371"/>
      <c r="ES20" s="371"/>
      <c r="ET20" s="371"/>
      <c r="EU20" s="371"/>
      <c r="EV20" s="371"/>
      <c r="EW20" s="371"/>
      <c r="EX20" s="371"/>
      <c r="EY20" s="371"/>
      <c r="FC20"/>
      <c r="FD20"/>
      <c r="FE20"/>
      <c r="FF20"/>
      <c r="FG20"/>
      <c r="FH20"/>
      <c r="FI20"/>
      <c r="FJ20"/>
      <c r="FK20"/>
      <c r="FL20"/>
      <c r="FM20"/>
      <c r="FN20"/>
      <c r="FO20"/>
      <c r="FP20"/>
    </row>
    <row r="21" spans="1:172" s="171" customFormat="1" ht="51.75" customHeight="1">
      <c r="A21" s="443" t="s">
        <v>421</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5"/>
      <c r="AN21" s="437" t="s">
        <v>363</v>
      </c>
      <c r="AO21" s="438"/>
      <c r="AP21" s="438"/>
      <c r="AQ21" s="438"/>
      <c r="AR21" s="438"/>
      <c r="AS21" s="438"/>
      <c r="AT21" s="438"/>
      <c r="AU21" s="439"/>
      <c r="AV21" s="440" t="s">
        <v>386</v>
      </c>
      <c r="AW21" s="441"/>
      <c r="AX21" s="441"/>
      <c r="AY21" s="441"/>
      <c r="AZ21" s="441"/>
      <c r="BA21" s="442"/>
      <c r="BB21" s="389">
        <f>BB22+BB30+BB35+BB43+BB44+BB45+BB48+BB49+BB50</f>
        <v>1195659.98</v>
      </c>
      <c r="BC21" s="390"/>
      <c r="BD21" s="390"/>
      <c r="BE21" s="390"/>
      <c r="BF21" s="390"/>
      <c r="BG21" s="390"/>
      <c r="BH21" s="390"/>
      <c r="BI21" s="390"/>
      <c r="BJ21" s="391"/>
      <c r="BK21" s="389">
        <f>BK22+BK30+BK35+BK43+BK44+BK45+BK48+BK49+BK50</f>
        <v>1195642.39</v>
      </c>
      <c r="BL21" s="390"/>
      <c r="BM21" s="390"/>
      <c r="BN21" s="390"/>
      <c r="BO21" s="390"/>
      <c r="BP21" s="390"/>
      <c r="BQ21" s="390"/>
      <c r="BR21" s="390"/>
      <c r="BS21" s="391"/>
      <c r="BT21" s="389">
        <f>BT22+BT30+BT35+BT43+BT44+BT45+BT48+BT49+BT50</f>
        <v>1195613.15</v>
      </c>
      <c r="BU21" s="390"/>
      <c r="BV21" s="390"/>
      <c r="BW21" s="390"/>
      <c r="BX21" s="390"/>
      <c r="BY21" s="390"/>
      <c r="BZ21" s="391"/>
      <c r="CA21" s="389">
        <v>0</v>
      </c>
      <c r="CB21" s="390"/>
      <c r="CC21" s="390"/>
      <c r="CD21" s="390"/>
      <c r="CE21" s="390"/>
      <c r="CF21" s="390"/>
      <c r="CG21" s="391"/>
      <c r="CH21" s="389">
        <f>BT21+CA21</f>
        <v>1195613.15</v>
      </c>
      <c r="CI21" s="390"/>
      <c r="CJ21" s="390"/>
      <c r="CK21" s="390"/>
      <c r="CL21" s="390"/>
      <c r="CM21" s="390"/>
      <c r="CN21" s="391"/>
      <c r="CO21" s="389">
        <f>CO22+CO30+CO35+CO43+CO44+CO45+CO48+CO49+CO50</f>
        <v>46.83</v>
      </c>
      <c r="CP21" s="390"/>
      <c r="CQ21" s="390"/>
      <c r="CR21" s="390"/>
      <c r="CS21" s="390"/>
      <c r="CT21" s="390"/>
      <c r="CU21" s="391"/>
      <c r="CV21" s="389">
        <f>CV22+CV30+CV35+CV43+CV44+CV45+CV48+CV49+CV50</f>
        <v>1136363.92112981</v>
      </c>
      <c r="CW21" s="390"/>
      <c r="CX21" s="390"/>
      <c r="CY21" s="390"/>
      <c r="CZ21" s="390"/>
      <c r="DA21" s="390"/>
      <c r="DB21" s="390"/>
      <c r="DC21" s="390"/>
      <c r="DD21" s="391"/>
      <c r="DE21" s="389">
        <f>DE22+DE30+DE35+DE43+DE44+DE45+DE48+DE49+DE50</f>
        <v>1136363.92112981</v>
      </c>
      <c r="DF21" s="390"/>
      <c r="DG21" s="390"/>
      <c r="DH21" s="390"/>
      <c r="DI21" s="390"/>
      <c r="DJ21" s="390"/>
      <c r="DK21" s="390"/>
      <c r="DL21" s="390"/>
      <c r="DM21" s="391"/>
      <c r="DN21" s="389">
        <f>DN22+DN30+DN35+DN43+DN44+DN45+DN48+DN49+DN50</f>
        <v>1136176.9911298098</v>
      </c>
      <c r="DO21" s="390"/>
      <c r="DP21" s="390"/>
      <c r="DQ21" s="390"/>
      <c r="DR21" s="390"/>
      <c r="DS21" s="390"/>
      <c r="DT21" s="391"/>
      <c r="DU21" s="389">
        <v>0</v>
      </c>
      <c r="DV21" s="390"/>
      <c r="DW21" s="390"/>
      <c r="DX21" s="390"/>
      <c r="DY21" s="390"/>
      <c r="DZ21" s="390"/>
      <c r="EA21" s="391"/>
      <c r="EB21" s="389">
        <f aca="true" t="shared" si="0" ref="EB21:EB57">DN21+DU21</f>
        <v>1136176.9911298098</v>
      </c>
      <c r="EC21" s="390"/>
      <c r="ED21" s="390"/>
      <c r="EE21" s="390"/>
      <c r="EF21" s="390"/>
      <c r="EG21" s="390"/>
      <c r="EH21" s="391"/>
      <c r="EI21" s="389">
        <f>EI22+EI30+EI35+EI43+EI44+EI45+EI48+EI49+EI50</f>
        <v>186.93</v>
      </c>
      <c r="EJ21" s="390"/>
      <c r="EK21" s="390"/>
      <c r="EL21" s="390"/>
      <c r="EM21" s="390"/>
      <c r="EN21" s="390"/>
      <c r="EO21" s="391"/>
      <c r="EP21" s="431" t="s">
        <v>422</v>
      </c>
      <c r="EQ21" s="432"/>
      <c r="ER21" s="432"/>
      <c r="ES21" s="432"/>
      <c r="ET21" s="432"/>
      <c r="EU21" s="432"/>
      <c r="EV21" s="432"/>
      <c r="EW21" s="432"/>
      <c r="EX21" s="432"/>
      <c r="EY21" s="433"/>
      <c r="FC21"/>
      <c r="FD21"/>
      <c r="FE21"/>
      <c r="FF21"/>
      <c r="FG21"/>
      <c r="FH21"/>
      <c r="FI21"/>
      <c r="FJ21"/>
      <c r="FK21"/>
      <c r="FL21"/>
      <c r="FM21"/>
      <c r="FN21"/>
      <c r="FO21"/>
      <c r="FP21"/>
    </row>
    <row r="22" spans="1:172" s="171" customFormat="1" ht="63" customHeight="1">
      <c r="A22" s="434" t="s">
        <v>423</v>
      </c>
      <c r="B22" s="435"/>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6"/>
      <c r="AN22" s="437" t="s">
        <v>363</v>
      </c>
      <c r="AO22" s="438"/>
      <c r="AP22" s="438"/>
      <c r="AQ22" s="438"/>
      <c r="AR22" s="438"/>
      <c r="AS22" s="438"/>
      <c r="AT22" s="438"/>
      <c r="AU22" s="439"/>
      <c r="AV22" s="440" t="s">
        <v>388</v>
      </c>
      <c r="AW22" s="441"/>
      <c r="AX22" s="441"/>
      <c r="AY22" s="441"/>
      <c r="AZ22" s="441"/>
      <c r="BA22" s="442"/>
      <c r="BB22" s="389">
        <f>BB23+BB24+BB29</f>
        <v>488620.71760000003</v>
      </c>
      <c r="BC22" s="390"/>
      <c r="BD22" s="390"/>
      <c r="BE22" s="390"/>
      <c r="BF22" s="390"/>
      <c r="BG22" s="390"/>
      <c r="BH22" s="390"/>
      <c r="BI22" s="390"/>
      <c r="BJ22" s="391"/>
      <c r="BK22" s="389">
        <f>BK23+BK24+BK29</f>
        <v>488603.1276</v>
      </c>
      <c r="BL22" s="390"/>
      <c r="BM22" s="390"/>
      <c r="BN22" s="390"/>
      <c r="BO22" s="390"/>
      <c r="BP22" s="390"/>
      <c r="BQ22" s="390"/>
      <c r="BR22" s="390"/>
      <c r="BS22" s="391"/>
      <c r="BT22" s="389">
        <f>BT23+BT24+BT29</f>
        <v>488603.1276</v>
      </c>
      <c r="BU22" s="390"/>
      <c r="BV22" s="390"/>
      <c r="BW22" s="390"/>
      <c r="BX22" s="390"/>
      <c r="BY22" s="390"/>
      <c r="BZ22" s="391"/>
      <c r="CA22" s="389">
        <v>0</v>
      </c>
      <c r="CB22" s="390"/>
      <c r="CC22" s="390"/>
      <c r="CD22" s="390"/>
      <c r="CE22" s="390"/>
      <c r="CF22" s="390"/>
      <c r="CG22" s="391"/>
      <c r="CH22" s="389">
        <f aca="true" t="shared" si="1" ref="CH22:CH57">BT22+CA22</f>
        <v>488603.1276</v>
      </c>
      <c r="CI22" s="390"/>
      <c r="CJ22" s="390"/>
      <c r="CK22" s="390"/>
      <c r="CL22" s="390"/>
      <c r="CM22" s="390"/>
      <c r="CN22" s="391"/>
      <c r="CO22" s="389">
        <f>CO23+CO24+CO29</f>
        <v>17.59</v>
      </c>
      <c r="CP22" s="390"/>
      <c r="CQ22" s="390"/>
      <c r="CR22" s="390"/>
      <c r="CS22" s="390"/>
      <c r="CT22" s="390"/>
      <c r="CU22" s="391"/>
      <c r="CV22" s="389">
        <f>CV23+CV24+CV29</f>
        <v>472655.5772971717</v>
      </c>
      <c r="CW22" s="390"/>
      <c r="CX22" s="390"/>
      <c r="CY22" s="390"/>
      <c r="CZ22" s="390"/>
      <c r="DA22" s="390"/>
      <c r="DB22" s="390"/>
      <c r="DC22" s="390"/>
      <c r="DD22" s="391"/>
      <c r="DE22" s="389">
        <f>DE23+DE24+DE29</f>
        <v>472655.5772971717</v>
      </c>
      <c r="DF22" s="390"/>
      <c r="DG22" s="390"/>
      <c r="DH22" s="390"/>
      <c r="DI22" s="390"/>
      <c r="DJ22" s="390"/>
      <c r="DK22" s="390"/>
      <c r="DL22" s="390"/>
      <c r="DM22" s="391"/>
      <c r="DN22" s="389">
        <f>DN23+DN24+DN29</f>
        <v>472600.67446717166</v>
      </c>
      <c r="DO22" s="390"/>
      <c r="DP22" s="390"/>
      <c r="DQ22" s="390"/>
      <c r="DR22" s="390"/>
      <c r="DS22" s="390"/>
      <c r="DT22" s="391"/>
      <c r="DU22" s="389">
        <v>0</v>
      </c>
      <c r="DV22" s="390"/>
      <c r="DW22" s="390"/>
      <c r="DX22" s="390"/>
      <c r="DY22" s="390"/>
      <c r="DZ22" s="390"/>
      <c r="EA22" s="391"/>
      <c r="EB22" s="389">
        <f t="shared" si="0"/>
        <v>472600.67446717166</v>
      </c>
      <c r="EC22" s="390"/>
      <c r="ED22" s="390"/>
      <c r="EE22" s="390"/>
      <c r="EF22" s="390"/>
      <c r="EG22" s="390"/>
      <c r="EH22" s="391"/>
      <c r="EI22" s="389">
        <f>EI23+EI24+EI29</f>
        <v>54.90283</v>
      </c>
      <c r="EJ22" s="390"/>
      <c r="EK22" s="390"/>
      <c r="EL22" s="390"/>
      <c r="EM22" s="390"/>
      <c r="EN22" s="390"/>
      <c r="EO22" s="391"/>
      <c r="EP22" s="431"/>
      <c r="EQ22" s="432"/>
      <c r="ER22" s="432"/>
      <c r="ES22" s="432"/>
      <c r="ET22" s="432"/>
      <c r="EU22" s="432"/>
      <c r="EV22" s="432"/>
      <c r="EW22" s="432"/>
      <c r="EX22" s="432"/>
      <c r="EY22" s="433"/>
      <c r="FC22"/>
      <c r="FD22"/>
      <c r="FE22"/>
      <c r="FF22"/>
      <c r="FG22"/>
      <c r="FH22"/>
      <c r="FI22"/>
      <c r="FJ22"/>
      <c r="FK22"/>
      <c r="FL22"/>
      <c r="FM22"/>
      <c r="FN22"/>
      <c r="FO22"/>
      <c r="FP22"/>
    </row>
    <row r="23" spans="1:172" s="171" customFormat="1" ht="12.75">
      <c r="A23" s="392" t="s">
        <v>424</v>
      </c>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3"/>
      <c r="AM23" s="394"/>
      <c r="AN23" s="401" t="s">
        <v>363</v>
      </c>
      <c r="AO23" s="402"/>
      <c r="AP23" s="402"/>
      <c r="AQ23" s="402"/>
      <c r="AR23" s="402"/>
      <c r="AS23" s="402"/>
      <c r="AT23" s="402"/>
      <c r="AU23" s="403"/>
      <c r="AV23" s="404" t="s">
        <v>425</v>
      </c>
      <c r="AW23" s="405"/>
      <c r="AX23" s="405"/>
      <c r="AY23" s="405"/>
      <c r="AZ23" s="405"/>
      <c r="BA23" s="406"/>
      <c r="BB23" s="389">
        <f>8469.6676+8159.48+29008</f>
        <v>45637.1476</v>
      </c>
      <c r="BC23" s="390"/>
      <c r="BD23" s="390"/>
      <c r="BE23" s="390"/>
      <c r="BF23" s="390"/>
      <c r="BG23" s="390"/>
      <c r="BH23" s="390"/>
      <c r="BI23" s="390"/>
      <c r="BJ23" s="391"/>
      <c r="BK23" s="389">
        <f>(BB23-CO23)*FC16</f>
        <v>45619.5576</v>
      </c>
      <c r="BL23" s="390"/>
      <c r="BM23" s="390"/>
      <c r="BN23" s="390"/>
      <c r="BO23" s="390"/>
      <c r="BP23" s="390"/>
      <c r="BQ23" s="390"/>
      <c r="BR23" s="390"/>
      <c r="BS23" s="391"/>
      <c r="BT23" s="389">
        <f>8469.6676+8159.48+29008-CO23</f>
        <v>45619.5576</v>
      </c>
      <c r="BU23" s="390"/>
      <c r="BV23" s="390"/>
      <c r="BW23" s="390"/>
      <c r="BX23" s="390"/>
      <c r="BY23" s="390"/>
      <c r="BZ23" s="391"/>
      <c r="CA23" s="389">
        <v>0</v>
      </c>
      <c r="CB23" s="390"/>
      <c r="CC23" s="390"/>
      <c r="CD23" s="390"/>
      <c r="CE23" s="390"/>
      <c r="CF23" s="390"/>
      <c r="CG23" s="391"/>
      <c r="CH23" s="389">
        <f t="shared" si="1"/>
        <v>45619.5576</v>
      </c>
      <c r="CI23" s="390"/>
      <c r="CJ23" s="390"/>
      <c r="CK23" s="390"/>
      <c r="CL23" s="390"/>
      <c r="CM23" s="390"/>
      <c r="CN23" s="391"/>
      <c r="CO23" s="389">
        <v>17.59</v>
      </c>
      <c r="CP23" s="390"/>
      <c r="CQ23" s="390"/>
      <c r="CR23" s="390"/>
      <c r="CS23" s="390"/>
      <c r="CT23" s="390"/>
      <c r="CU23" s="391"/>
      <c r="CV23" s="389">
        <f>3659.83239+7529.9200051+37054.363</f>
        <v>48244.1153951</v>
      </c>
      <c r="CW23" s="390"/>
      <c r="CX23" s="390"/>
      <c r="CY23" s="390"/>
      <c r="CZ23" s="390"/>
      <c r="DA23" s="390"/>
      <c r="DB23" s="390"/>
      <c r="DC23" s="390"/>
      <c r="DD23" s="391"/>
      <c r="DE23" s="389">
        <f>3659.83239+7529.9200051+37054.363</f>
        <v>48244.1153951</v>
      </c>
      <c r="DF23" s="390"/>
      <c r="DG23" s="390"/>
      <c r="DH23" s="390"/>
      <c r="DI23" s="390"/>
      <c r="DJ23" s="390"/>
      <c r="DK23" s="390"/>
      <c r="DL23" s="390"/>
      <c r="DM23" s="391"/>
      <c r="DN23" s="389">
        <f>3659.83239+7529.9200051+37054.363-EI23</f>
        <v>48189.2125651</v>
      </c>
      <c r="DO23" s="390"/>
      <c r="DP23" s="390"/>
      <c r="DQ23" s="390"/>
      <c r="DR23" s="390"/>
      <c r="DS23" s="390"/>
      <c r="DT23" s="391"/>
      <c r="DU23" s="389">
        <v>0</v>
      </c>
      <c r="DV23" s="390"/>
      <c r="DW23" s="390"/>
      <c r="DX23" s="390"/>
      <c r="DY23" s="390"/>
      <c r="DZ23" s="390"/>
      <c r="EA23" s="391"/>
      <c r="EB23" s="389">
        <f t="shared" si="0"/>
        <v>48189.2125651</v>
      </c>
      <c r="EC23" s="390"/>
      <c r="ED23" s="390"/>
      <c r="EE23" s="390"/>
      <c r="EF23" s="390"/>
      <c r="EG23" s="390"/>
      <c r="EH23" s="391"/>
      <c r="EI23" s="389">
        <f>(229.51+5542.14+4027.4+45103.78)/1000</f>
        <v>54.90283</v>
      </c>
      <c r="EJ23" s="390"/>
      <c r="EK23" s="390"/>
      <c r="EL23" s="390"/>
      <c r="EM23" s="390"/>
      <c r="EN23" s="390"/>
      <c r="EO23" s="391"/>
      <c r="EP23" s="382"/>
      <c r="EQ23" s="383"/>
      <c r="ER23" s="383"/>
      <c r="ES23" s="383"/>
      <c r="ET23" s="383"/>
      <c r="EU23" s="383"/>
      <c r="EV23" s="383"/>
      <c r="EW23" s="383"/>
      <c r="EX23" s="383"/>
      <c r="EY23" s="384"/>
      <c r="FC23"/>
      <c r="FD23"/>
      <c r="FE23"/>
      <c r="FF23"/>
      <c r="FG23"/>
      <c r="FH23"/>
      <c r="FI23"/>
      <c r="FJ23"/>
      <c r="FK23"/>
      <c r="FL23"/>
      <c r="FM23"/>
      <c r="FN23"/>
      <c r="FO23"/>
      <c r="FP23"/>
    </row>
    <row r="24" spans="1:172" s="171" customFormat="1" ht="38.25" customHeight="1">
      <c r="A24" s="392" t="s">
        <v>426</v>
      </c>
      <c r="B24" s="393"/>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4"/>
      <c r="AN24" s="401" t="s">
        <v>363</v>
      </c>
      <c r="AO24" s="402"/>
      <c r="AP24" s="402"/>
      <c r="AQ24" s="402"/>
      <c r="AR24" s="402"/>
      <c r="AS24" s="402"/>
      <c r="AT24" s="402"/>
      <c r="AU24" s="403"/>
      <c r="AV24" s="404" t="s">
        <v>427</v>
      </c>
      <c r="AW24" s="405"/>
      <c r="AX24" s="405"/>
      <c r="AY24" s="405"/>
      <c r="AZ24" s="405"/>
      <c r="BA24" s="406"/>
      <c r="BB24" s="389">
        <f>SUM(BB25:BJ28)</f>
        <v>440941.86</v>
      </c>
      <c r="BC24" s="390"/>
      <c r="BD24" s="390"/>
      <c r="BE24" s="390"/>
      <c r="BF24" s="390"/>
      <c r="BG24" s="390"/>
      <c r="BH24" s="390"/>
      <c r="BI24" s="390"/>
      <c r="BJ24" s="391"/>
      <c r="BK24" s="389">
        <f>SUM(BK25:BS28)</f>
        <v>440941.86</v>
      </c>
      <c r="BL24" s="390"/>
      <c r="BM24" s="390"/>
      <c r="BN24" s="390"/>
      <c r="BO24" s="390"/>
      <c r="BP24" s="390"/>
      <c r="BQ24" s="390"/>
      <c r="BR24" s="390"/>
      <c r="BS24" s="391"/>
      <c r="BT24" s="389">
        <f>SUM(BT25:CB28)</f>
        <v>440941.86</v>
      </c>
      <c r="BU24" s="390"/>
      <c r="BV24" s="390"/>
      <c r="BW24" s="390"/>
      <c r="BX24" s="390"/>
      <c r="BY24" s="390"/>
      <c r="BZ24" s="391"/>
      <c r="CA24" s="389">
        <v>0</v>
      </c>
      <c r="CB24" s="390"/>
      <c r="CC24" s="390"/>
      <c r="CD24" s="390"/>
      <c r="CE24" s="390"/>
      <c r="CF24" s="390"/>
      <c r="CG24" s="391"/>
      <c r="CH24" s="389">
        <f t="shared" si="1"/>
        <v>440941.86</v>
      </c>
      <c r="CI24" s="390"/>
      <c r="CJ24" s="390"/>
      <c r="CK24" s="390"/>
      <c r="CL24" s="390"/>
      <c r="CM24" s="390"/>
      <c r="CN24" s="391"/>
      <c r="CO24" s="389">
        <v>0</v>
      </c>
      <c r="CP24" s="390"/>
      <c r="CQ24" s="390"/>
      <c r="CR24" s="390"/>
      <c r="CS24" s="390"/>
      <c r="CT24" s="390"/>
      <c r="CU24" s="391"/>
      <c r="CV24" s="389">
        <f>SUM(CV25:DD28)</f>
        <v>422134.01669</v>
      </c>
      <c r="CW24" s="390"/>
      <c r="CX24" s="390"/>
      <c r="CY24" s="390"/>
      <c r="CZ24" s="390"/>
      <c r="DA24" s="390"/>
      <c r="DB24" s="390"/>
      <c r="DC24" s="390"/>
      <c r="DD24" s="391"/>
      <c r="DE24" s="389">
        <f>SUM(DE25:DM28)</f>
        <v>422134.01669</v>
      </c>
      <c r="DF24" s="390"/>
      <c r="DG24" s="390"/>
      <c r="DH24" s="390"/>
      <c r="DI24" s="390"/>
      <c r="DJ24" s="390"/>
      <c r="DK24" s="390"/>
      <c r="DL24" s="390"/>
      <c r="DM24" s="391"/>
      <c r="DN24" s="389">
        <f>SUM(DN25:DV28)</f>
        <v>422134.01669</v>
      </c>
      <c r="DO24" s="390"/>
      <c r="DP24" s="390"/>
      <c r="DQ24" s="390"/>
      <c r="DR24" s="390"/>
      <c r="DS24" s="390"/>
      <c r="DT24" s="391"/>
      <c r="DU24" s="389">
        <v>0</v>
      </c>
      <c r="DV24" s="390"/>
      <c r="DW24" s="390"/>
      <c r="DX24" s="390"/>
      <c r="DY24" s="390"/>
      <c r="DZ24" s="390"/>
      <c r="EA24" s="391"/>
      <c r="EB24" s="389">
        <f t="shared" si="0"/>
        <v>422134.01669</v>
      </c>
      <c r="EC24" s="390"/>
      <c r="ED24" s="390"/>
      <c r="EE24" s="390"/>
      <c r="EF24" s="390"/>
      <c r="EG24" s="390"/>
      <c r="EH24" s="391"/>
      <c r="EI24" s="389">
        <v>0</v>
      </c>
      <c r="EJ24" s="390"/>
      <c r="EK24" s="390"/>
      <c r="EL24" s="390"/>
      <c r="EM24" s="390"/>
      <c r="EN24" s="390"/>
      <c r="EO24" s="391"/>
      <c r="EP24" s="382"/>
      <c r="EQ24" s="383"/>
      <c r="ER24" s="383"/>
      <c r="ES24" s="383"/>
      <c r="ET24" s="383"/>
      <c r="EU24" s="383"/>
      <c r="EV24" s="383"/>
      <c r="EW24" s="383"/>
      <c r="EX24" s="383"/>
      <c r="EY24" s="384"/>
      <c r="FC24"/>
      <c r="FD24"/>
      <c r="FE24"/>
      <c r="FF24"/>
      <c r="FG24"/>
      <c r="FH24"/>
      <c r="FI24"/>
      <c r="FJ24"/>
      <c r="FK24"/>
      <c r="FL24"/>
      <c r="FM24"/>
      <c r="FN24"/>
      <c r="FO24"/>
      <c r="FP24"/>
    </row>
    <row r="25" spans="1:172" s="171" customFormat="1" ht="12.75">
      <c r="A25" s="428" t="s">
        <v>428</v>
      </c>
      <c r="B25" s="429"/>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30"/>
      <c r="AN25" s="401" t="s">
        <v>363</v>
      </c>
      <c r="AO25" s="402"/>
      <c r="AP25" s="402"/>
      <c r="AQ25" s="402"/>
      <c r="AR25" s="402"/>
      <c r="AS25" s="402"/>
      <c r="AT25" s="402"/>
      <c r="AU25" s="403"/>
      <c r="AV25" s="404"/>
      <c r="AW25" s="405"/>
      <c r="AX25" s="405"/>
      <c r="AY25" s="405"/>
      <c r="AZ25" s="405"/>
      <c r="BA25" s="406"/>
      <c r="BB25" s="389">
        <v>440941.86</v>
      </c>
      <c r="BC25" s="390"/>
      <c r="BD25" s="390"/>
      <c r="BE25" s="390"/>
      <c r="BF25" s="390"/>
      <c r="BG25" s="390"/>
      <c r="BH25" s="390"/>
      <c r="BI25" s="390"/>
      <c r="BJ25" s="391"/>
      <c r="BK25" s="389">
        <v>440941.86</v>
      </c>
      <c r="BL25" s="390"/>
      <c r="BM25" s="390"/>
      <c r="BN25" s="390"/>
      <c r="BO25" s="390"/>
      <c r="BP25" s="390"/>
      <c r="BQ25" s="390"/>
      <c r="BR25" s="390"/>
      <c r="BS25" s="391"/>
      <c r="BT25" s="389">
        <v>440941.86</v>
      </c>
      <c r="BU25" s="390"/>
      <c r="BV25" s="390"/>
      <c r="BW25" s="390"/>
      <c r="BX25" s="390"/>
      <c r="BY25" s="390"/>
      <c r="BZ25" s="391"/>
      <c r="CA25" s="389">
        <v>0</v>
      </c>
      <c r="CB25" s="390"/>
      <c r="CC25" s="390"/>
      <c r="CD25" s="390"/>
      <c r="CE25" s="390"/>
      <c r="CF25" s="390"/>
      <c r="CG25" s="391"/>
      <c r="CH25" s="389">
        <f t="shared" si="1"/>
        <v>440941.86</v>
      </c>
      <c r="CI25" s="390"/>
      <c r="CJ25" s="390"/>
      <c r="CK25" s="390"/>
      <c r="CL25" s="390"/>
      <c r="CM25" s="390"/>
      <c r="CN25" s="391"/>
      <c r="CO25" s="389">
        <v>0</v>
      </c>
      <c r="CP25" s="390"/>
      <c r="CQ25" s="390"/>
      <c r="CR25" s="390"/>
      <c r="CS25" s="390"/>
      <c r="CT25" s="390"/>
      <c r="CU25" s="391"/>
      <c r="CV25" s="389">
        <v>422134.01669</v>
      </c>
      <c r="CW25" s="390"/>
      <c r="CX25" s="390"/>
      <c r="CY25" s="390"/>
      <c r="CZ25" s="390"/>
      <c r="DA25" s="390"/>
      <c r="DB25" s="390"/>
      <c r="DC25" s="390"/>
      <c r="DD25" s="391"/>
      <c r="DE25" s="389">
        <v>422134.01669</v>
      </c>
      <c r="DF25" s="390"/>
      <c r="DG25" s="390"/>
      <c r="DH25" s="390"/>
      <c r="DI25" s="390"/>
      <c r="DJ25" s="390"/>
      <c r="DK25" s="390"/>
      <c r="DL25" s="390"/>
      <c r="DM25" s="391"/>
      <c r="DN25" s="389">
        <v>422134.01669</v>
      </c>
      <c r="DO25" s="390"/>
      <c r="DP25" s="390"/>
      <c r="DQ25" s="390"/>
      <c r="DR25" s="390"/>
      <c r="DS25" s="390"/>
      <c r="DT25" s="391"/>
      <c r="DU25" s="389">
        <v>0</v>
      </c>
      <c r="DV25" s="390"/>
      <c r="DW25" s="390"/>
      <c r="DX25" s="390"/>
      <c r="DY25" s="390"/>
      <c r="DZ25" s="390"/>
      <c r="EA25" s="391"/>
      <c r="EB25" s="389">
        <f t="shared" si="0"/>
        <v>422134.01669</v>
      </c>
      <c r="EC25" s="390"/>
      <c r="ED25" s="390"/>
      <c r="EE25" s="390"/>
      <c r="EF25" s="390"/>
      <c r="EG25" s="390"/>
      <c r="EH25" s="391"/>
      <c r="EI25" s="389">
        <v>0</v>
      </c>
      <c r="EJ25" s="390"/>
      <c r="EK25" s="390"/>
      <c r="EL25" s="390"/>
      <c r="EM25" s="390"/>
      <c r="EN25" s="390"/>
      <c r="EO25" s="391"/>
      <c r="EP25" s="382"/>
      <c r="EQ25" s="383"/>
      <c r="ER25" s="383"/>
      <c r="ES25" s="383"/>
      <c r="ET25" s="383"/>
      <c r="EU25" s="383"/>
      <c r="EV25" s="383"/>
      <c r="EW25" s="383"/>
      <c r="EX25" s="383"/>
      <c r="EY25" s="384"/>
      <c r="FC25"/>
      <c r="FD25"/>
      <c r="FE25"/>
      <c r="FF25"/>
      <c r="FG25"/>
      <c r="FH25"/>
      <c r="FI25"/>
      <c r="FJ25"/>
      <c r="FK25"/>
      <c r="FL25"/>
      <c r="FM25"/>
      <c r="FN25"/>
      <c r="FO25"/>
      <c r="FP25"/>
    </row>
    <row r="26" spans="1:172" s="171" customFormat="1" ht="12.75">
      <c r="A26" s="428" t="s">
        <v>429</v>
      </c>
      <c r="B26" s="429"/>
      <c r="C26" s="429"/>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30"/>
      <c r="AN26" s="401" t="s">
        <v>363</v>
      </c>
      <c r="AO26" s="402"/>
      <c r="AP26" s="402"/>
      <c r="AQ26" s="402"/>
      <c r="AR26" s="402"/>
      <c r="AS26" s="402"/>
      <c r="AT26" s="402"/>
      <c r="AU26" s="403"/>
      <c r="AV26" s="404"/>
      <c r="AW26" s="405"/>
      <c r="AX26" s="405"/>
      <c r="AY26" s="405"/>
      <c r="AZ26" s="405"/>
      <c r="BA26" s="406"/>
      <c r="BB26" s="389">
        <v>0</v>
      </c>
      <c r="BC26" s="390"/>
      <c r="BD26" s="390"/>
      <c r="BE26" s="390"/>
      <c r="BF26" s="390"/>
      <c r="BG26" s="390"/>
      <c r="BH26" s="390"/>
      <c r="BI26" s="390"/>
      <c r="BJ26" s="391"/>
      <c r="BK26" s="389">
        <v>0</v>
      </c>
      <c r="BL26" s="390"/>
      <c r="BM26" s="390"/>
      <c r="BN26" s="390"/>
      <c r="BO26" s="390"/>
      <c r="BP26" s="390"/>
      <c r="BQ26" s="390"/>
      <c r="BR26" s="390"/>
      <c r="BS26" s="391"/>
      <c r="BT26" s="389">
        <v>0</v>
      </c>
      <c r="BU26" s="390"/>
      <c r="BV26" s="390"/>
      <c r="BW26" s="390"/>
      <c r="BX26" s="390"/>
      <c r="BY26" s="390"/>
      <c r="BZ26" s="391"/>
      <c r="CA26" s="389">
        <v>0</v>
      </c>
      <c r="CB26" s="390"/>
      <c r="CC26" s="390"/>
      <c r="CD26" s="390"/>
      <c r="CE26" s="390"/>
      <c r="CF26" s="390"/>
      <c r="CG26" s="391"/>
      <c r="CH26" s="389">
        <f t="shared" si="1"/>
        <v>0</v>
      </c>
      <c r="CI26" s="390"/>
      <c r="CJ26" s="390"/>
      <c r="CK26" s="390"/>
      <c r="CL26" s="390"/>
      <c r="CM26" s="390"/>
      <c r="CN26" s="391"/>
      <c r="CO26" s="389">
        <v>0</v>
      </c>
      <c r="CP26" s="390"/>
      <c r="CQ26" s="390"/>
      <c r="CR26" s="390"/>
      <c r="CS26" s="390"/>
      <c r="CT26" s="390"/>
      <c r="CU26" s="391"/>
      <c r="CV26" s="389">
        <v>0</v>
      </c>
      <c r="CW26" s="390"/>
      <c r="CX26" s="390"/>
      <c r="CY26" s="390"/>
      <c r="CZ26" s="390"/>
      <c r="DA26" s="390"/>
      <c r="DB26" s="390"/>
      <c r="DC26" s="390"/>
      <c r="DD26" s="391"/>
      <c r="DE26" s="389">
        <v>0</v>
      </c>
      <c r="DF26" s="390"/>
      <c r="DG26" s="390"/>
      <c r="DH26" s="390"/>
      <c r="DI26" s="390"/>
      <c r="DJ26" s="390"/>
      <c r="DK26" s="390"/>
      <c r="DL26" s="390"/>
      <c r="DM26" s="391"/>
      <c r="DN26" s="389">
        <v>0</v>
      </c>
      <c r="DO26" s="390"/>
      <c r="DP26" s="390"/>
      <c r="DQ26" s="390"/>
      <c r="DR26" s="390"/>
      <c r="DS26" s="390"/>
      <c r="DT26" s="391"/>
      <c r="DU26" s="389">
        <v>0</v>
      </c>
      <c r="DV26" s="390"/>
      <c r="DW26" s="390"/>
      <c r="DX26" s="390"/>
      <c r="DY26" s="390"/>
      <c r="DZ26" s="390"/>
      <c r="EA26" s="391"/>
      <c r="EB26" s="389">
        <f t="shared" si="0"/>
        <v>0</v>
      </c>
      <c r="EC26" s="390"/>
      <c r="ED26" s="390"/>
      <c r="EE26" s="390"/>
      <c r="EF26" s="390"/>
      <c r="EG26" s="390"/>
      <c r="EH26" s="391"/>
      <c r="EI26" s="389">
        <v>0</v>
      </c>
      <c r="EJ26" s="390"/>
      <c r="EK26" s="390"/>
      <c r="EL26" s="390"/>
      <c r="EM26" s="390"/>
      <c r="EN26" s="390"/>
      <c r="EO26" s="391"/>
      <c r="EP26" s="382"/>
      <c r="EQ26" s="383"/>
      <c r="ER26" s="383"/>
      <c r="ES26" s="383"/>
      <c r="ET26" s="383"/>
      <c r="EU26" s="383"/>
      <c r="EV26" s="383"/>
      <c r="EW26" s="383"/>
      <c r="EX26" s="383"/>
      <c r="EY26" s="384"/>
      <c r="FC26"/>
      <c r="FD26"/>
      <c r="FE26"/>
      <c r="FF26"/>
      <c r="FG26"/>
      <c r="FH26"/>
      <c r="FI26"/>
      <c r="FJ26"/>
      <c r="FK26"/>
      <c r="FL26"/>
      <c r="FM26"/>
      <c r="FN26"/>
      <c r="FO26"/>
      <c r="FP26"/>
    </row>
    <row r="27" spans="1:172" s="171" customFormat="1" ht="12.75">
      <c r="A27" s="428" t="s">
        <v>430</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30"/>
      <c r="AN27" s="401" t="s">
        <v>363</v>
      </c>
      <c r="AO27" s="402"/>
      <c r="AP27" s="402"/>
      <c r="AQ27" s="402"/>
      <c r="AR27" s="402"/>
      <c r="AS27" s="402"/>
      <c r="AT27" s="402"/>
      <c r="AU27" s="403"/>
      <c r="AV27" s="404"/>
      <c r="AW27" s="405"/>
      <c r="AX27" s="405"/>
      <c r="AY27" s="405"/>
      <c r="AZ27" s="405"/>
      <c r="BA27" s="406"/>
      <c r="BB27" s="389">
        <v>0</v>
      </c>
      <c r="BC27" s="390"/>
      <c r="BD27" s="390"/>
      <c r="BE27" s="390"/>
      <c r="BF27" s="390"/>
      <c r="BG27" s="390"/>
      <c r="BH27" s="390"/>
      <c r="BI27" s="390"/>
      <c r="BJ27" s="391"/>
      <c r="BK27" s="389">
        <v>0</v>
      </c>
      <c r="BL27" s="390"/>
      <c r="BM27" s="390"/>
      <c r="BN27" s="390"/>
      <c r="BO27" s="390"/>
      <c r="BP27" s="390"/>
      <c r="BQ27" s="390"/>
      <c r="BR27" s="390"/>
      <c r="BS27" s="391"/>
      <c r="BT27" s="389">
        <v>0</v>
      </c>
      <c r="BU27" s="390"/>
      <c r="BV27" s="390"/>
      <c r="BW27" s="390"/>
      <c r="BX27" s="390"/>
      <c r="BY27" s="390"/>
      <c r="BZ27" s="391"/>
      <c r="CA27" s="389">
        <v>0</v>
      </c>
      <c r="CB27" s="390"/>
      <c r="CC27" s="390"/>
      <c r="CD27" s="390"/>
      <c r="CE27" s="390"/>
      <c r="CF27" s="390"/>
      <c r="CG27" s="391"/>
      <c r="CH27" s="389">
        <f t="shared" si="1"/>
        <v>0</v>
      </c>
      <c r="CI27" s="390"/>
      <c r="CJ27" s="390"/>
      <c r="CK27" s="390"/>
      <c r="CL27" s="390"/>
      <c r="CM27" s="390"/>
      <c r="CN27" s="391"/>
      <c r="CO27" s="389">
        <v>0</v>
      </c>
      <c r="CP27" s="390"/>
      <c r="CQ27" s="390"/>
      <c r="CR27" s="390"/>
      <c r="CS27" s="390"/>
      <c r="CT27" s="390"/>
      <c r="CU27" s="391"/>
      <c r="CV27" s="389">
        <v>0</v>
      </c>
      <c r="CW27" s="390"/>
      <c r="CX27" s="390"/>
      <c r="CY27" s="390"/>
      <c r="CZ27" s="390"/>
      <c r="DA27" s="390"/>
      <c r="DB27" s="390"/>
      <c r="DC27" s="390"/>
      <c r="DD27" s="391"/>
      <c r="DE27" s="389">
        <v>0</v>
      </c>
      <c r="DF27" s="390"/>
      <c r="DG27" s="390"/>
      <c r="DH27" s="390"/>
      <c r="DI27" s="390"/>
      <c r="DJ27" s="390"/>
      <c r="DK27" s="390"/>
      <c r="DL27" s="390"/>
      <c r="DM27" s="391"/>
      <c r="DN27" s="389">
        <v>0</v>
      </c>
      <c r="DO27" s="390"/>
      <c r="DP27" s="390"/>
      <c r="DQ27" s="390"/>
      <c r="DR27" s="390"/>
      <c r="DS27" s="390"/>
      <c r="DT27" s="391"/>
      <c r="DU27" s="389">
        <v>0</v>
      </c>
      <c r="DV27" s="390"/>
      <c r="DW27" s="390"/>
      <c r="DX27" s="390"/>
      <c r="DY27" s="390"/>
      <c r="DZ27" s="390"/>
      <c r="EA27" s="391"/>
      <c r="EB27" s="389">
        <f t="shared" si="0"/>
        <v>0</v>
      </c>
      <c r="EC27" s="390"/>
      <c r="ED27" s="390"/>
      <c r="EE27" s="390"/>
      <c r="EF27" s="390"/>
      <c r="EG27" s="390"/>
      <c r="EH27" s="391"/>
      <c r="EI27" s="389">
        <v>0</v>
      </c>
      <c r="EJ27" s="390"/>
      <c r="EK27" s="390"/>
      <c r="EL27" s="390"/>
      <c r="EM27" s="390"/>
      <c r="EN27" s="390"/>
      <c r="EO27" s="391"/>
      <c r="EP27" s="382"/>
      <c r="EQ27" s="383"/>
      <c r="ER27" s="383"/>
      <c r="ES27" s="383"/>
      <c r="ET27" s="383"/>
      <c r="EU27" s="383"/>
      <c r="EV27" s="383"/>
      <c r="EW27" s="383"/>
      <c r="EX27" s="383"/>
      <c r="EY27" s="384"/>
      <c r="FC27"/>
      <c r="FD27"/>
      <c r="FE27"/>
      <c r="FF27"/>
      <c r="FG27"/>
      <c r="FH27"/>
      <c r="FI27"/>
      <c r="FJ27"/>
      <c r="FK27"/>
      <c r="FL27"/>
      <c r="FM27"/>
      <c r="FN27"/>
      <c r="FO27"/>
      <c r="FP27"/>
    </row>
    <row r="28" spans="1:172" s="171" customFormat="1" ht="12.75">
      <c r="A28" s="428" t="s">
        <v>431</v>
      </c>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30"/>
      <c r="AN28" s="401" t="s">
        <v>363</v>
      </c>
      <c r="AO28" s="402"/>
      <c r="AP28" s="402"/>
      <c r="AQ28" s="402"/>
      <c r="AR28" s="402"/>
      <c r="AS28" s="402"/>
      <c r="AT28" s="402"/>
      <c r="AU28" s="403"/>
      <c r="AV28" s="404"/>
      <c r="AW28" s="405"/>
      <c r="AX28" s="405"/>
      <c r="AY28" s="405"/>
      <c r="AZ28" s="405"/>
      <c r="BA28" s="406"/>
      <c r="BB28" s="389">
        <v>0</v>
      </c>
      <c r="BC28" s="390"/>
      <c r="BD28" s="390"/>
      <c r="BE28" s="390"/>
      <c r="BF28" s="390"/>
      <c r="BG28" s="390"/>
      <c r="BH28" s="390"/>
      <c r="BI28" s="390"/>
      <c r="BJ28" s="391"/>
      <c r="BK28" s="389">
        <v>0</v>
      </c>
      <c r="BL28" s="390"/>
      <c r="BM28" s="390"/>
      <c r="BN28" s="390"/>
      <c r="BO28" s="390"/>
      <c r="BP28" s="390"/>
      <c r="BQ28" s="390"/>
      <c r="BR28" s="390"/>
      <c r="BS28" s="391"/>
      <c r="BT28" s="389">
        <v>0</v>
      </c>
      <c r="BU28" s="390"/>
      <c r="BV28" s="390"/>
      <c r="BW28" s="390"/>
      <c r="BX28" s="390"/>
      <c r="BY28" s="390"/>
      <c r="BZ28" s="391"/>
      <c r="CA28" s="389">
        <v>0</v>
      </c>
      <c r="CB28" s="390"/>
      <c r="CC28" s="390"/>
      <c r="CD28" s="390"/>
      <c r="CE28" s="390"/>
      <c r="CF28" s="390"/>
      <c r="CG28" s="391"/>
      <c r="CH28" s="389">
        <f t="shared" si="1"/>
        <v>0</v>
      </c>
      <c r="CI28" s="390"/>
      <c r="CJ28" s="390"/>
      <c r="CK28" s="390"/>
      <c r="CL28" s="390"/>
      <c r="CM28" s="390"/>
      <c r="CN28" s="391"/>
      <c r="CO28" s="389">
        <v>0</v>
      </c>
      <c r="CP28" s="390"/>
      <c r="CQ28" s="390"/>
      <c r="CR28" s="390"/>
      <c r="CS28" s="390"/>
      <c r="CT28" s="390"/>
      <c r="CU28" s="391"/>
      <c r="CV28" s="389">
        <v>0</v>
      </c>
      <c r="CW28" s="390"/>
      <c r="CX28" s="390"/>
      <c r="CY28" s="390"/>
      <c r="CZ28" s="390"/>
      <c r="DA28" s="390"/>
      <c r="DB28" s="390"/>
      <c r="DC28" s="390"/>
      <c r="DD28" s="391"/>
      <c r="DE28" s="389">
        <v>0</v>
      </c>
      <c r="DF28" s="390"/>
      <c r="DG28" s="390"/>
      <c r="DH28" s="390"/>
      <c r="DI28" s="390"/>
      <c r="DJ28" s="390"/>
      <c r="DK28" s="390"/>
      <c r="DL28" s="390"/>
      <c r="DM28" s="391"/>
      <c r="DN28" s="389">
        <v>0</v>
      </c>
      <c r="DO28" s="390"/>
      <c r="DP28" s="390"/>
      <c r="DQ28" s="390"/>
      <c r="DR28" s="390"/>
      <c r="DS28" s="390"/>
      <c r="DT28" s="391"/>
      <c r="DU28" s="389">
        <v>0</v>
      </c>
      <c r="DV28" s="390"/>
      <c r="DW28" s="390"/>
      <c r="DX28" s="390"/>
      <c r="DY28" s="390"/>
      <c r="DZ28" s="390"/>
      <c r="EA28" s="391"/>
      <c r="EB28" s="389">
        <f t="shared" si="0"/>
        <v>0</v>
      </c>
      <c r="EC28" s="390"/>
      <c r="ED28" s="390"/>
      <c r="EE28" s="390"/>
      <c r="EF28" s="390"/>
      <c r="EG28" s="390"/>
      <c r="EH28" s="391"/>
      <c r="EI28" s="389">
        <v>0</v>
      </c>
      <c r="EJ28" s="390"/>
      <c r="EK28" s="390"/>
      <c r="EL28" s="390"/>
      <c r="EM28" s="390"/>
      <c r="EN28" s="390"/>
      <c r="EO28" s="391"/>
      <c r="EP28" s="382"/>
      <c r="EQ28" s="383"/>
      <c r="ER28" s="383"/>
      <c r="ES28" s="383"/>
      <c r="ET28" s="383"/>
      <c r="EU28" s="383"/>
      <c r="EV28" s="383"/>
      <c r="EW28" s="383"/>
      <c r="EX28" s="383"/>
      <c r="EY28" s="384"/>
      <c r="FC28"/>
      <c r="FD28"/>
      <c r="FE28"/>
      <c r="FF28"/>
      <c r="FG28"/>
      <c r="FH28"/>
      <c r="FI28"/>
      <c r="FJ28"/>
      <c r="FK28"/>
      <c r="FL28"/>
      <c r="FM28"/>
      <c r="FN28"/>
      <c r="FO28"/>
      <c r="FP28"/>
    </row>
    <row r="29" spans="1:172" s="171" customFormat="1" ht="18.75" customHeight="1">
      <c r="A29" s="392" t="s">
        <v>432</v>
      </c>
      <c r="B29" s="393"/>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4"/>
      <c r="AN29" s="401" t="s">
        <v>363</v>
      </c>
      <c r="AO29" s="402"/>
      <c r="AP29" s="402"/>
      <c r="AQ29" s="402"/>
      <c r="AR29" s="402"/>
      <c r="AS29" s="402"/>
      <c r="AT29" s="402"/>
      <c r="AU29" s="403"/>
      <c r="AV29" s="404" t="s">
        <v>433</v>
      </c>
      <c r="AW29" s="405"/>
      <c r="AX29" s="405"/>
      <c r="AY29" s="405"/>
      <c r="AZ29" s="405"/>
      <c r="BA29" s="406"/>
      <c r="BB29" s="389">
        <v>2041.71</v>
      </c>
      <c r="BC29" s="390"/>
      <c r="BD29" s="390"/>
      <c r="BE29" s="390"/>
      <c r="BF29" s="390"/>
      <c r="BG29" s="390"/>
      <c r="BH29" s="390"/>
      <c r="BI29" s="390"/>
      <c r="BJ29" s="391"/>
      <c r="BK29" s="389">
        <v>2041.71</v>
      </c>
      <c r="BL29" s="390"/>
      <c r="BM29" s="390"/>
      <c r="BN29" s="390"/>
      <c r="BO29" s="390"/>
      <c r="BP29" s="390"/>
      <c r="BQ29" s="390"/>
      <c r="BR29" s="390"/>
      <c r="BS29" s="391"/>
      <c r="BT29" s="389">
        <v>2041.71</v>
      </c>
      <c r="BU29" s="390"/>
      <c r="BV29" s="390"/>
      <c r="BW29" s="390"/>
      <c r="BX29" s="390"/>
      <c r="BY29" s="390"/>
      <c r="BZ29" s="391"/>
      <c r="CA29" s="389">
        <v>0</v>
      </c>
      <c r="CB29" s="390"/>
      <c r="CC29" s="390"/>
      <c r="CD29" s="390"/>
      <c r="CE29" s="390"/>
      <c r="CF29" s="390"/>
      <c r="CG29" s="391"/>
      <c r="CH29" s="389">
        <f t="shared" si="1"/>
        <v>2041.71</v>
      </c>
      <c r="CI29" s="390"/>
      <c r="CJ29" s="390"/>
      <c r="CK29" s="390"/>
      <c r="CL29" s="390"/>
      <c r="CM29" s="390"/>
      <c r="CN29" s="391"/>
      <c r="CO29" s="389">
        <v>0</v>
      </c>
      <c r="CP29" s="390"/>
      <c r="CQ29" s="390"/>
      <c r="CR29" s="390"/>
      <c r="CS29" s="390"/>
      <c r="CT29" s="390"/>
      <c r="CU29" s="391"/>
      <c r="CV29" s="389">
        <v>2277.44521207162</v>
      </c>
      <c r="CW29" s="390"/>
      <c r="CX29" s="390"/>
      <c r="CY29" s="390"/>
      <c r="CZ29" s="390"/>
      <c r="DA29" s="390"/>
      <c r="DB29" s="390"/>
      <c r="DC29" s="390"/>
      <c r="DD29" s="391"/>
      <c r="DE29" s="389">
        <v>2277.44521207162</v>
      </c>
      <c r="DF29" s="390"/>
      <c r="DG29" s="390"/>
      <c r="DH29" s="390"/>
      <c r="DI29" s="390"/>
      <c r="DJ29" s="390"/>
      <c r="DK29" s="390"/>
      <c r="DL29" s="390"/>
      <c r="DM29" s="391"/>
      <c r="DN29" s="389">
        <v>2277.44521207162</v>
      </c>
      <c r="DO29" s="390"/>
      <c r="DP29" s="390"/>
      <c r="DQ29" s="390"/>
      <c r="DR29" s="390"/>
      <c r="DS29" s="390"/>
      <c r="DT29" s="391"/>
      <c r="DU29" s="389">
        <v>0</v>
      </c>
      <c r="DV29" s="390"/>
      <c r="DW29" s="390"/>
      <c r="DX29" s="390"/>
      <c r="DY29" s="390"/>
      <c r="DZ29" s="390"/>
      <c r="EA29" s="391"/>
      <c r="EB29" s="389">
        <f t="shared" si="0"/>
        <v>2277.44521207162</v>
      </c>
      <c r="EC29" s="390"/>
      <c r="ED29" s="390"/>
      <c r="EE29" s="390"/>
      <c r="EF29" s="390"/>
      <c r="EG29" s="390"/>
      <c r="EH29" s="391"/>
      <c r="EI29" s="389">
        <v>0</v>
      </c>
      <c r="EJ29" s="390"/>
      <c r="EK29" s="390"/>
      <c r="EL29" s="390"/>
      <c r="EM29" s="390"/>
      <c r="EN29" s="390"/>
      <c r="EO29" s="391"/>
      <c r="EP29" s="382"/>
      <c r="EQ29" s="383"/>
      <c r="ER29" s="383"/>
      <c r="ES29" s="383"/>
      <c r="ET29" s="383"/>
      <c r="EU29" s="383"/>
      <c r="EV29" s="383"/>
      <c r="EW29" s="383"/>
      <c r="EX29" s="383"/>
      <c r="EY29" s="384"/>
      <c r="FC29"/>
      <c r="FD29"/>
      <c r="FE29"/>
      <c r="FF29"/>
      <c r="FG29"/>
      <c r="FH29"/>
      <c r="FI29"/>
      <c r="FJ29"/>
      <c r="FK29"/>
      <c r="FL29"/>
      <c r="FM29"/>
      <c r="FN29"/>
      <c r="FO29"/>
      <c r="FP29"/>
    </row>
    <row r="30" spans="1:172" s="171" customFormat="1" ht="36.75" customHeight="1">
      <c r="A30" s="419" t="s">
        <v>434</v>
      </c>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1"/>
      <c r="AN30" s="401" t="s">
        <v>363</v>
      </c>
      <c r="AO30" s="402"/>
      <c r="AP30" s="402"/>
      <c r="AQ30" s="402"/>
      <c r="AR30" s="402"/>
      <c r="AS30" s="402"/>
      <c r="AT30" s="402"/>
      <c r="AU30" s="403"/>
      <c r="AV30" s="404" t="s">
        <v>389</v>
      </c>
      <c r="AW30" s="405"/>
      <c r="AX30" s="405"/>
      <c r="AY30" s="405"/>
      <c r="AZ30" s="405"/>
      <c r="BA30" s="406"/>
      <c r="BB30" s="389">
        <f>SUM(BB31:BJ34)</f>
        <v>100869.75482999999</v>
      </c>
      <c r="BC30" s="390"/>
      <c r="BD30" s="390"/>
      <c r="BE30" s="390"/>
      <c r="BF30" s="390"/>
      <c r="BG30" s="390"/>
      <c r="BH30" s="390"/>
      <c r="BI30" s="390"/>
      <c r="BJ30" s="391"/>
      <c r="BK30" s="389">
        <f>SUM(BK31:BS34)</f>
        <v>100869.75482999999</v>
      </c>
      <c r="BL30" s="390"/>
      <c r="BM30" s="390"/>
      <c r="BN30" s="390"/>
      <c r="BO30" s="390"/>
      <c r="BP30" s="390"/>
      <c r="BQ30" s="390"/>
      <c r="BR30" s="390"/>
      <c r="BS30" s="391"/>
      <c r="BT30" s="389">
        <f>SUM(BT31:CB34)</f>
        <v>100869.75482999999</v>
      </c>
      <c r="BU30" s="390"/>
      <c r="BV30" s="390"/>
      <c r="BW30" s="390"/>
      <c r="BX30" s="390"/>
      <c r="BY30" s="390"/>
      <c r="BZ30" s="391"/>
      <c r="CA30" s="389">
        <v>0</v>
      </c>
      <c r="CB30" s="390"/>
      <c r="CC30" s="390"/>
      <c r="CD30" s="390"/>
      <c r="CE30" s="390"/>
      <c r="CF30" s="390"/>
      <c r="CG30" s="391"/>
      <c r="CH30" s="389">
        <f t="shared" si="1"/>
        <v>100869.75482999999</v>
      </c>
      <c r="CI30" s="390"/>
      <c r="CJ30" s="390"/>
      <c r="CK30" s="390"/>
      <c r="CL30" s="390"/>
      <c r="CM30" s="390"/>
      <c r="CN30" s="391"/>
      <c r="CO30" s="389">
        <v>0</v>
      </c>
      <c r="CP30" s="390"/>
      <c r="CQ30" s="390"/>
      <c r="CR30" s="390"/>
      <c r="CS30" s="390"/>
      <c r="CT30" s="390"/>
      <c r="CU30" s="391"/>
      <c r="CV30" s="389">
        <f>SUM(CV31:DD34)</f>
        <v>89777.7599802</v>
      </c>
      <c r="CW30" s="390"/>
      <c r="CX30" s="390"/>
      <c r="CY30" s="390"/>
      <c r="CZ30" s="390"/>
      <c r="DA30" s="390"/>
      <c r="DB30" s="390"/>
      <c r="DC30" s="390"/>
      <c r="DD30" s="391"/>
      <c r="DE30" s="389">
        <f>SUM(DE31:DM34)</f>
        <v>89777.7599802</v>
      </c>
      <c r="DF30" s="390"/>
      <c r="DG30" s="390"/>
      <c r="DH30" s="390"/>
      <c r="DI30" s="390"/>
      <c r="DJ30" s="390"/>
      <c r="DK30" s="390"/>
      <c r="DL30" s="390"/>
      <c r="DM30" s="391"/>
      <c r="DN30" s="389">
        <f>SUM(DN31:DV34)</f>
        <v>89777.7599802</v>
      </c>
      <c r="DO30" s="390"/>
      <c r="DP30" s="390"/>
      <c r="DQ30" s="390"/>
      <c r="DR30" s="390"/>
      <c r="DS30" s="390"/>
      <c r="DT30" s="391"/>
      <c r="DU30" s="389">
        <v>0</v>
      </c>
      <c r="DV30" s="390"/>
      <c r="DW30" s="390"/>
      <c r="DX30" s="390"/>
      <c r="DY30" s="390"/>
      <c r="DZ30" s="390"/>
      <c r="EA30" s="391"/>
      <c r="EB30" s="389">
        <f t="shared" si="0"/>
        <v>89777.7599802</v>
      </c>
      <c r="EC30" s="390"/>
      <c r="ED30" s="390"/>
      <c r="EE30" s="390"/>
      <c r="EF30" s="390"/>
      <c r="EG30" s="390"/>
      <c r="EH30" s="391"/>
      <c r="EI30" s="389">
        <v>0</v>
      </c>
      <c r="EJ30" s="390"/>
      <c r="EK30" s="390"/>
      <c r="EL30" s="390"/>
      <c r="EM30" s="390"/>
      <c r="EN30" s="390"/>
      <c r="EO30" s="391"/>
      <c r="EP30" s="382"/>
      <c r="EQ30" s="383"/>
      <c r="ER30" s="383"/>
      <c r="ES30" s="383"/>
      <c r="ET30" s="383"/>
      <c r="EU30" s="383"/>
      <c r="EV30" s="383"/>
      <c r="EW30" s="383"/>
      <c r="EX30" s="383"/>
      <c r="EY30" s="384"/>
      <c r="FC30"/>
      <c r="FD30"/>
      <c r="FE30"/>
      <c r="FF30"/>
      <c r="FG30"/>
      <c r="FH30"/>
      <c r="FI30"/>
      <c r="FJ30"/>
      <c r="FK30"/>
      <c r="FL30"/>
      <c r="FM30"/>
      <c r="FN30"/>
      <c r="FO30"/>
      <c r="FP30"/>
    </row>
    <row r="31" spans="1:172" s="171" customFormat="1" ht="12.75">
      <c r="A31" s="392" t="s">
        <v>435</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4"/>
      <c r="AN31" s="401" t="s">
        <v>363</v>
      </c>
      <c r="AO31" s="402"/>
      <c r="AP31" s="402"/>
      <c r="AQ31" s="402"/>
      <c r="AR31" s="402"/>
      <c r="AS31" s="402"/>
      <c r="AT31" s="402"/>
      <c r="AU31" s="403"/>
      <c r="AV31" s="404" t="s">
        <v>436</v>
      </c>
      <c r="AW31" s="405"/>
      <c r="AX31" s="405"/>
      <c r="AY31" s="405"/>
      <c r="AZ31" s="405"/>
      <c r="BA31" s="406"/>
      <c r="BB31" s="389">
        <f>1321.35241+6017.08242</f>
        <v>7338.43483</v>
      </c>
      <c r="BC31" s="390"/>
      <c r="BD31" s="390"/>
      <c r="BE31" s="390"/>
      <c r="BF31" s="390"/>
      <c r="BG31" s="390"/>
      <c r="BH31" s="390"/>
      <c r="BI31" s="390"/>
      <c r="BJ31" s="391"/>
      <c r="BK31" s="389">
        <f>1321.35241+6017.08242</f>
        <v>7338.43483</v>
      </c>
      <c r="BL31" s="390"/>
      <c r="BM31" s="390"/>
      <c r="BN31" s="390"/>
      <c r="BO31" s="390"/>
      <c r="BP31" s="390"/>
      <c r="BQ31" s="390"/>
      <c r="BR31" s="390"/>
      <c r="BS31" s="391"/>
      <c r="BT31" s="389">
        <f>1321.35241+6017.08242</f>
        <v>7338.43483</v>
      </c>
      <c r="BU31" s="390"/>
      <c r="BV31" s="390"/>
      <c r="BW31" s="390"/>
      <c r="BX31" s="390"/>
      <c r="BY31" s="390"/>
      <c r="BZ31" s="391"/>
      <c r="CA31" s="389">
        <v>0</v>
      </c>
      <c r="CB31" s="390"/>
      <c r="CC31" s="390"/>
      <c r="CD31" s="390"/>
      <c r="CE31" s="390"/>
      <c r="CF31" s="390"/>
      <c r="CG31" s="391"/>
      <c r="CH31" s="389">
        <f t="shared" si="1"/>
        <v>7338.43483</v>
      </c>
      <c r="CI31" s="390"/>
      <c r="CJ31" s="390"/>
      <c r="CK31" s="390"/>
      <c r="CL31" s="390"/>
      <c r="CM31" s="390"/>
      <c r="CN31" s="391"/>
      <c r="CO31" s="389">
        <v>0</v>
      </c>
      <c r="CP31" s="390"/>
      <c r="CQ31" s="390"/>
      <c r="CR31" s="390"/>
      <c r="CS31" s="390"/>
      <c r="CT31" s="390"/>
      <c r="CU31" s="391"/>
      <c r="CV31" s="389">
        <f>7324.52916+1284.07777</f>
        <v>8608.60693</v>
      </c>
      <c r="CW31" s="390"/>
      <c r="CX31" s="390"/>
      <c r="CY31" s="390"/>
      <c r="CZ31" s="390"/>
      <c r="DA31" s="390"/>
      <c r="DB31" s="390"/>
      <c r="DC31" s="390"/>
      <c r="DD31" s="391"/>
      <c r="DE31" s="389">
        <f>7324.52916+1284.07777</f>
        <v>8608.60693</v>
      </c>
      <c r="DF31" s="390"/>
      <c r="DG31" s="390"/>
      <c r="DH31" s="390"/>
      <c r="DI31" s="390"/>
      <c r="DJ31" s="390"/>
      <c r="DK31" s="390"/>
      <c r="DL31" s="390"/>
      <c r="DM31" s="391"/>
      <c r="DN31" s="389">
        <f>7324.52916+1284.07777</f>
        <v>8608.60693</v>
      </c>
      <c r="DO31" s="390"/>
      <c r="DP31" s="390"/>
      <c r="DQ31" s="390"/>
      <c r="DR31" s="390"/>
      <c r="DS31" s="390"/>
      <c r="DT31" s="391"/>
      <c r="DU31" s="389">
        <v>0</v>
      </c>
      <c r="DV31" s="390"/>
      <c r="DW31" s="390"/>
      <c r="DX31" s="390"/>
      <c r="DY31" s="390"/>
      <c r="DZ31" s="390"/>
      <c r="EA31" s="391"/>
      <c r="EB31" s="389">
        <f t="shared" si="0"/>
        <v>8608.60693</v>
      </c>
      <c r="EC31" s="390"/>
      <c r="ED31" s="390"/>
      <c r="EE31" s="390"/>
      <c r="EF31" s="390"/>
      <c r="EG31" s="390"/>
      <c r="EH31" s="391"/>
      <c r="EI31" s="389">
        <v>0</v>
      </c>
      <c r="EJ31" s="390"/>
      <c r="EK31" s="390"/>
      <c r="EL31" s="390"/>
      <c r="EM31" s="390"/>
      <c r="EN31" s="390"/>
      <c r="EO31" s="391"/>
      <c r="EP31" s="382"/>
      <c r="EQ31" s="383"/>
      <c r="ER31" s="383"/>
      <c r="ES31" s="383"/>
      <c r="ET31" s="383"/>
      <c r="EU31" s="383"/>
      <c r="EV31" s="383"/>
      <c r="EW31" s="383"/>
      <c r="EX31" s="383"/>
      <c r="EY31" s="384"/>
      <c r="FC31"/>
      <c r="FD31"/>
      <c r="FE31"/>
      <c r="FF31"/>
      <c r="FG31"/>
      <c r="FH31"/>
      <c r="FI31"/>
      <c r="FJ31"/>
      <c r="FK31"/>
      <c r="FL31"/>
      <c r="FM31"/>
      <c r="FN31"/>
      <c r="FO31"/>
      <c r="FP31"/>
    </row>
    <row r="32" spans="1:172" s="171" customFormat="1" ht="12.75">
      <c r="A32" s="392" t="s">
        <v>437</v>
      </c>
      <c r="B32" s="393"/>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4"/>
      <c r="AN32" s="401" t="s">
        <v>363</v>
      </c>
      <c r="AO32" s="402"/>
      <c r="AP32" s="402"/>
      <c r="AQ32" s="402"/>
      <c r="AR32" s="402"/>
      <c r="AS32" s="402"/>
      <c r="AT32" s="402"/>
      <c r="AU32" s="403"/>
      <c r="AV32" s="404" t="s">
        <v>438</v>
      </c>
      <c r="AW32" s="405"/>
      <c r="AX32" s="405"/>
      <c r="AY32" s="405"/>
      <c r="AZ32" s="405"/>
      <c r="BA32" s="406"/>
      <c r="BB32" s="389">
        <v>41734.8</v>
      </c>
      <c r="BC32" s="390"/>
      <c r="BD32" s="390"/>
      <c r="BE32" s="390"/>
      <c r="BF32" s="390"/>
      <c r="BG32" s="390"/>
      <c r="BH32" s="390"/>
      <c r="BI32" s="390"/>
      <c r="BJ32" s="391"/>
      <c r="BK32" s="389">
        <v>41734.8</v>
      </c>
      <c r="BL32" s="390"/>
      <c r="BM32" s="390"/>
      <c r="BN32" s="390"/>
      <c r="BO32" s="390"/>
      <c r="BP32" s="390"/>
      <c r="BQ32" s="390"/>
      <c r="BR32" s="390"/>
      <c r="BS32" s="391"/>
      <c r="BT32" s="389">
        <v>41734.8</v>
      </c>
      <c r="BU32" s="390"/>
      <c r="BV32" s="390"/>
      <c r="BW32" s="390"/>
      <c r="BX32" s="390"/>
      <c r="BY32" s="390"/>
      <c r="BZ32" s="391"/>
      <c r="CA32" s="389">
        <v>0</v>
      </c>
      <c r="CB32" s="390"/>
      <c r="CC32" s="390"/>
      <c r="CD32" s="390"/>
      <c r="CE32" s="390"/>
      <c r="CF32" s="390"/>
      <c r="CG32" s="391"/>
      <c r="CH32" s="389">
        <f t="shared" si="1"/>
        <v>41734.8</v>
      </c>
      <c r="CI32" s="390"/>
      <c r="CJ32" s="390"/>
      <c r="CK32" s="390"/>
      <c r="CL32" s="390"/>
      <c r="CM32" s="390"/>
      <c r="CN32" s="391"/>
      <c r="CO32" s="389">
        <v>0</v>
      </c>
      <c r="CP32" s="390"/>
      <c r="CQ32" s="390"/>
      <c r="CR32" s="390"/>
      <c r="CS32" s="390"/>
      <c r="CT32" s="390"/>
      <c r="CU32" s="391"/>
      <c r="CV32" s="389">
        <v>37876.2570502</v>
      </c>
      <c r="CW32" s="390"/>
      <c r="CX32" s="390"/>
      <c r="CY32" s="390"/>
      <c r="CZ32" s="390"/>
      <c r="DA32" s="390"/>
      <c r="DB32" s="390"/>
      <c r="DC32" s="390"/>
      <c r="DD32" s="391"/>
      <c r="DE32" s="389">
        <v>37876.2570502</v>
      </c>
      <c r="DF32" s="390"/>
      <c r="DG32" s="390"/>
      <c r="DH32" s="390"/>
      <c r="DI32" s="390"/>
      <c r="DJ32" s="390"/>
      <c r="DK32" s="390"/>
      <c r="DL32" s="390"/>
      <c r="DM32" s="391"/>
      <c r="DN32" s="389">
        <v>37876.2570502</v>
      </c>
      <c r="DO32" s="390"/>
      <c r="DP32" s="390"/>
      <c r="DQ32" s="390"/>
      <c r="DR32" s="390"/>
      <c r="DS32" s="390"/>
      <c r="DT32" s="391"/>
      <c r="DU32" s="389">
        <v>0</v>
      </c>
      <c r="DV32" s="390"/>
      <c r="DW32" s="390"/>
      <c r="DX32" s="390"/>
      <c r="DY32" s="390"/>
      <c r="DZ32" s="390"/>
      <c r="EA32" s="391"/>
      <c r="EB32" s="389">
        <f t="shared" si="0"/>
        <v>37876.2570502</v>
      </c>
      <c r="EC32" s="390"/>
      <c r="ED32" s="390"/>
      <c r="EE32" s="390"/>
      <c r="EF32" s="390"/>
      <c r="EG32" s="390"/>
      <c r="EH32" s="391"/>
      <c r="EI32" s="389">
        <v>0</v>
      </c>
      <c r="EJ32" s="390"/>
      <c r="EK32" s="390"/>
      <c r="EL32" s="390"/>
      <c r="EM32" s="390"/>
      <c r="EN32" s="390"/>
      <c r="EO32" s="391"/>
      <c r="EP32" s="382"/>
      <c r="EQ32" s="383"/>
      <c r="ER32" s="383"/>
      <c r="ES32" s="383"/>
      <c r="ET32" s="383"/>
      <c r="EU32" s="383"/>
      <c r="EV32" s="383"/>
      <c r="EW32" s="383"/>
      <c r="EX32" s="383"/>
      <c r="EY32" s="384"/>
      <c r="FC32"/>
      <c r="FD32"/>
      <c r="FE32"/>
      <c r="FF32"/>
      <c r="FG32"/>
      <c r="FH32"/>
      <c r="FI32"/>
      <c r="FJ32"/>
      <c r="FK32"/>
      <c r="FL32"/>
      <c r="FM32"/>
      <c r="FN32"/>
      <c r="FO32"/>
      <c r="FP32"/>
    </row>
    <row r="33" spans="1:172" s="171" customFormat="1" ht="19.5" customHeight="1">
      <c r="A33" s="392" t="s">
        <v>439</v>
      </c>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4"/>
      <c r="AN33" s="401" t="s">
        <v>363</v>
      </c>
      <c r="AO33" s="402"/>
      <c r="AP33" s="402"/>
      <c r="AQ33" s="402"/>
      <c r="AR33" s="402"/>
      <c r="AS33" s="402"/>
      <c r="AT33" s="402"/>
      <c r="AU33" s="403"/>
      <c r="AV33" s="404" t="s">
        <v>440</v>
      </c>
      <c r="AW33" s="405"/>
      <c r="AX33" s="405"/>
      <c r="AY33" s="405"/>
      <c r="AZ33" s="405"/>
      <c r="BA33" s="406"/>
      <c r="BB33" s="389">
        <v>0</v>
      </c>
      <c r="BC33" s="390"/>
      <c r="BD33" s="390"/>
      <c r="BE33" s="390"/>
      <c r="BF33" s="390"/>
      <c r="BG33" s="390"/>
      <c r="BH33" s="390"/>
      <c r="BI33" s="390"/>
      <c r="BJ33" s="391"/>
      <c r="BK33" s="389">
        <v>0</v>
      </c>
      <c r="BL33" s="390"/>
      <c r="BM33" s="390"/>
      <c r="BN33" s="390"/>
      <c r="BO33" s="390"/>
      <c r="BP33" s="390"/>
      <c r="BQ33" s="390"/>
      <c r="BR33" s="390"/>
      <c r="BS33" s="391"/>
      <c r="BT33" s="389">
        <v>0</v>
      </c>
      <c r="BU33" s="390"/>
      <c r="BV33" s="390"/>
      <c r="BW33" s="390"/>
      <c r="BX33" s="390"/>
      <c r="BY33" s="390"/>
      <c r="BZ33" s="391"/>
      <c r="CA33" s="389">
        <v>0</v>
      </c>
      <c r="CB33" s="390"/>
      <c r="CC33" s="390"/>
      <c r="CD33" s="390"/>
      <c r="CE33" s="390"/>
      <c r="CF33" s="390"/>
      <c r="CG33" s="391"/>
      <c r="CH33" s="389">
        <f t="shared" si="1"/>
        <v>0</v>
      </c>
      <c r="CI33" s="390"/>
      <c r="CJ33" s="390"/>
      <c r="CK33" s="390"/>
      <c r="CL33" s="390"/>
      <c r="CM33" s="390"/>
      <c r="CN33" s="391"/>
      <c r="CO33" s="389">
        <v>0</v>
      </c>
      <c r="CP33" s="390"/>
      <c r="CQ33" s="390"/>
      <c r="CR33" s="390"/>
      <c r="CS33" s="390"/>
      <c r="CT33" s="390"/>
      <c r="CU33" s="391"/>
      <c r="CV33" s="389">
        <v>0</v>
      </c>
      <c r="CW33" s="390"/>
      <c r="CX33" s="390"/>
      <c r="CY33" s="390"/>
      <c r="CZ33" s="390"/>
      <c r="DA33" s="390"/>
      <c r="DB33" s="390"/>
      <c r="DC33" s="390"/>
      <c r="DD33" s="391"/>
      <c r="DE33" s="389">
        <v>0</v>
      </c>
      <c r="DF33" s="390"/>
      <c r="DG33" s="390"/>
      <c r="DH33" s="390"/>
      <c r="DI33" s="390"/>
      <c r="DJ33" s="390"/>
      <c r="DK33" s="390"/>
      <c r="DL33" s="390"/>
      <c r="DM33" s="391"/>
      <c r="DN33" s="389">
        <v>0</v>
      </c>
      <c r="DO33" s="390"/>
      <c r="DP33" s="390"/>
      <c r="DQ33" s="390"/>
      <c r="DR33" s="390"/>
      <c r="DS33" s="390"/>
      <c r="DT33" s="391"/>
      <c r="DU33" s="389">
        <v>0</v>
      </c>
      <c r="DV33" s="390"/>
      <c r="DW33" s="390"/>
      <c r="DX33" s="390"/>
      <c r="DY33" s="390"/>
      <c r="DZ33" s="390"/>
      <c r="EA33" s="391"/>
      <c r="EB33" s="389">
        <f t="shared" si="0"/>
        <v>0</v>
      </c>
      <c r="EC33" s="390"/>
      <c r="ED33" s="390"/>
      <c r="EE33" s="390"/>
      <c r="EF33" s="390"/>
      <c r="EG33" s="390"/>
      <c r="EH33" s="391"/>
      <c r="EI33" s="389">
        <v>0</v>
      </c>
      <c r="EJ33" s="390"/>
      <c r="EK33" s="390"/>
      <c r="EL33" s="390"/>
      <c r="EM33" s="390"/>
      <c r="EN33" s="390"/>
      <c r="EO33" s="391"/>
      <c r="EP33" s="382"/>
      <c r="EQ33" s="383"/>
      <c r="ER33" s="383"/>
      <c r="ES33" s="383"/>
      <c r="ET33" s="383"/>
      <c r="EU33" s="383"/>
      <c r="EV33" s="383"/>
      <c r="EW33" s="383"/>
      <c r="EX33" s="383"/>
      <c r="EY33" s="384"/>
      <c r="FC33"/>
      <c r="FD33"/>
      <c r="FE33"/>
      <c r="FF33"/>
      <c r="FG33"/>
      <c r="FH33"/>
      <c r="FI33"/>
      <c r="FJ33"/>
      <c r="FK33"/>
      <c r="FL33"/>
      <c r="FM33"/>
      <c r="FN33"/>
      <c r="FO33"/>
      <c r="FP33"/>
    </row>
    <row r="34" spans="1:172" s="171" customFormat="1" ht="43.5" customHeight="1">
      <c r="A34" s="392" t="s">
        <v>441</v>
      </c>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4"/>
      <c r="AN34" s="401" t="s">
        <v>363</v>
      </c>
      <c r="AO34" s="402"/>
      <c r="AP34" s="402"/>
      <c r="AQ34" s="402"/>
      <c r="AR34" s="402"/>
      <c r="AS34" s="402"/>
      <c r="AT34" s="402"/>
      <c r="AU34" s="403"/>
      <c r="AV34" s="404" t="s">
        <v>442</v>
      </c>
      <c r="AW34" s="405"/>
      <c r="AX34" s="405"/>
      <c r="AY34" s="405"/>
      <c r="AZ34" s="405"/>
      <c r="BA34" s="406"/>
      <c r="BB34" s="389">
        <v>51796.52</v>
      </c>
      <c r="BC34" s="390"/>
      <c r="BD34" s="390"/>
      <c r="BE34" s="390"/>
      <c r="BF34" s="390"/>
      <c r="BG34" s="390"/>
      <c r="BH34" s="390"/>
      <c r="BI34" s="390"/>
      <c r="BJ34" s="391"/>
      <c r="BK34" s="389">
        <f>BB34*$FC$16</f>
        <v>51796.52</v>
      </c>
      <c r="BL34" s="390"/>
      <c r="BM34" s="390"/>
      <c r="BN34" s="390"/>
      <c r="BO34" s="390"/>
      <c r="BP34" s="390"/>
      <c r="BQ34" s="390"/>
      <c r="BR34" s="390"/>
      <c r="BS34" s="391"/>
      <c r="BT34" s="389">
        <f>BK34</f>
        <v>51796.52</v>
      </c>
      <c r="BU34" s="390"/>
      <c r="BV34" s="390"/>
      <c r="BW34" s="390"/>
      <c r="BX34" s="390"/>
      <c r="BY34" s="390"/>
      <c r="BZ34" s="391"/>
      <c r="CA34" s="389">
        <v>0</v>
      </c>
      <c r="CB34" s="390"/>
      <c r="CC34" s="390"/>
      <c r="CD34" s="390"/>
      <c r="CE34" s="390"/>
      <c r="CF34" s="390"/>
      <c r="CG34" s="391"/>
      <c r="CH34" s="389">
        <f>BT34+CA34</f>
        <v>51796.52</v>
      </c>
      <c r="CI34" s="390"/>
      <c r="CJ34" s="390"/>
      <c r="CK34" s="390"/>
      <c r="CL34" s="390"/>
      <c r="CM34" s="390"/>
      <c r="CN34" s="391"/>
      <c r="CO34" s="389">
        <v>0</v>
      </c>
      <c r="CP34" s="390"/>
      <c r="CQ34" s="390"/>
      <c r="CR34" s="390"/>
      <c r="CS34" s="390"/>
      <c r="CT34" s="390"/>
      <c r="CU34" s="391"/>
      <c r="CV34" s="389">
        <v>43292.896</v>
      </c>
      <c r="CW34" s="390"/>
      <c r="CX34" s="390"/>
      <c r="CY34" s="390"/>
      <c r="CZ34" s="390"/>
      <c r="DA34" s="390"/>
      <c r="DB34" s="390"/>
      <c r="DC34" s="390"/>
      <c r="DD34" s="391"/>
      <c r="DE34" s="389">
        <v>43292.896</v>
      </c>
      <c r="DF34" s="390"/>
      <c r="DG34" s="390"/>
      <c r="DH34" s="390"/>
      <c r="DI34" s="390"/>
      <c r="DJ34" s="390"/>
      <c r="DK34" s="390"/>
      <c r="DL34" s="390"/>
      <c r="DM34" s="391"/>
      <c r="DN34" s="389">
        <v>43292.896</v>
      </c>
      <c r="DO34" s="390"/>
      <c r="DP34" s="390"/>
      <c r="DQ34" s="390"/>
      <c r="DR34" s="390"/>
      <c r="DS34" s="390"/>
      <c r="DT34" s="391"/>
      <c r="DU34" s="389">
        <v>0</v>
      </c>
      <c r="DV34" s="390"/>
      <c r="DW34" s="390"/>
      <c r="DX34" s="390"/>
      <c r="DY34" s="390"/>
      <c r="DZ34" s="390"/>
      <c r="EA34" s="391"/>
      <c r="EB34" s="389">
        <f t="shared" si="0"/>
        <v>43292.896</v>
      </c>
      <c r="EC34" s="390"/>
      <c r="ED34" s="390"/>
      <c r="EE34" s="390"/>
      <c r="EF34" s="390"/>
      <c r="EG34" s="390"/>
      <c r="EH34" s="391"/>
      <c r="EI34" s="389">
        <v>0</v>
      </c>
      <c r="EJ34" s="390"/>
      <c r="EK34" s="390"/>
      <c r="EL34" s="390"/>
      <c r="EM34" s="390"/>
      <c r="EN34" s="390"/>
      <c r="EO34" s="391"/>
      <c r="EP34" s="382"/>
      <c r="EQ34" s="383"/>
      <c r="ER34" s="383"/>
      <c r="ES34" s="383"/>
      <c r="ET34" s="383"/>
      <c r="EU34" s="383"/>
      <c r="EV34" s="383"/>
      <c r="EW34" s="383"/>
      <c r="EX34" s="383"/>
      <c r="EY34" s="384"/>
      <c r="FC34"/>
      <c r="FD34"/>
      <c r="FE34"/>
      <c r="FF34"/>
      <c r="FG34"/>
      <c r="FH34"/>
      <c r="FI34"/>
      <c r="FJ34"/>
      <c r="FK34"/>
      <c r="FL34"/>
      <c r="FM34"/>
      <c r="FN34"/>
      <c r="FO34"/>
      <c r="FP34"/>
    </row>
    <row r="35" spans="1:172" s="171" customFormat="1" ht="45" customHeight="1">
      <c r="A35" s="419" t="s">
        <v>443</v>
      </c>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1"/>
      <c r="AN35" s="401" t="s">
        <v>363</v>
      </c>
      <c r="AO35" s="402"/>
      <c r="AP35" s="402"/>
      <c r="AQ35" s="402"/>
      <c r="AR35" s="402"/>
      <c r="AS35" s="402"/>
      <c r="AT35" s="402"/>
      <c r="AU35" s="403"/>
      <c r="AV35" s="404" t="s">
        <v>391</v>
      </c>
      <c r="AW35" s="405"/>
      <c r="AX35" s="405"/>
      <c r="AY35" s="405"/>
      <c r="AZ35" s="405"/>
      <c r="BA35" s="406"/>
      <c r="BB35" s="389">
        <v>201651.67</v>
      </c>
      <c r="BC35" s="390"/>
      <c r="BD35" s="390"/>
      <c r="BE35" s="390"/>
      <c r="BF35" s="390"/>
      <c r="BG35" s="390"/>
      <c r="BH35" s="390"/>
      <c r="BI35" s="390"/>
      <c r="BJ35" s="391"/>
      <c r="BK35" s="389">
        <v>201651.67</v>
      </c>
      <c r="BL35" s="390"/>
      <c r="BM35" s="390"/>
      <c r="BN35" s="390"/>
      <c r="BO35" s="390"/>
      <c r="BP35" s="390"/>
      <c r="BQ35" s="390"/>
      <c r="BR35" s="390"/>
      <c r="BS35" s="391"/>
      <c r="BT35" s="389">
        <f>201651.67-CO35</f>
        <v>201630.21000000002</v>
      </c>
      <c r="BU35" s="390"/>
      <c r="BV35" s="390"/>
      <c r="BW35" s="390"/>
      <c r="BX35" s="390"/>
      <c r="BY35" s="390"/>
      <c r="BZ35" s="391"/>
      <c r="CA35" s="389">
        <v>0</v>
      </c>
      <c r="CB35" s="390"/>
      <c r="CC35" s="390"/>
      <c r="CD35" s="390"/>
      <c r="CE35" s="390"/>
      <c r="CF35" s="390"/>
      <c r="CG35" s="391"/>
      <c r="CH35" s="389">
        <f t="shared" si="1"/>
        <v>201630.21000000002</v>
      </c>
      <c r="CI35" s="390"/>
      <c r="CJ35" s="390"/>
      <c r="CK35" s="390"/>
      <c r="CL35" s="390"/>
      <c r="CM35" s="390"/>
      <c r="CN35" s="391"/>
      <c r="CO35" s="389">
        <f>SUM(CO36:CU38)</f>
        <v>21.46</v>
      </c>
      <c r="CP35" s="390"/>
      <c r="CQ35" s="390"/>
      <c r="CR35" s="390"/>
      <c r="CS35" s="390"/>
      <c r="CT35" s="390"/>
      <c r="CU35" s="391"/>
      <c r="CV35" s="389">
        <v>210797.35665</v>
      </c>
      <c r="CW35" s="390"/>
      <c r="CX35" s="390"/>
      <c r="CY35" s="390"/>
      <c r="CZ35" s="390"/>
      <c r="DA35" s="390"/>
      <c r="DB35" s="390"/>
      <c r="DC35" s="390"/>
      <c r="DD35" s="391"/>
      <c r="DE35" s="389">
        <v>210797.35665</v>
      </c>
      <c r="DF35" s="390"/>
      <c r="DG35" s="390"/>
      <c r="DH35" s="390"/>
      <c r="DI35" s="390"/>
      <c r="DJ35" s="390"/>
      <c r="DK35" s="390"/>
      <c r="DL35" s="390"/>
      <c r="DM35" s="391"/>
      <c r="DN35" s="389">
        <f>210797.35665-EI35</f>
        <v>210755.54866</v>
      </c>
      <c r="DO35" s="390"/>
      <c r="DP35" s="390"/>
      <c r="DQ35" s="390"/>
      <c r="DR35" s="390"/>
      <c r="DS35" s="390"/>
      <c r="DT35" s="391"/>
      <c r="DU35" s="389">
        <v>0</v>
      </c>
      <c r="DV35" s="390"/>
      <c r="DW35" s="390"/>
      <c r="DX35" s="390"/>
      <c r="DY35" s="390"/>
      <c r="DZ35" s="390"/>
      <c r="EA35" s="391"/>
      <c r="EB35" s="389">
        <f t="shared" si="0"/>
        <v>210755.54866</v>
      </c>
      <c r="EC35" s="390"/>
      <c r="ED35" s="390"/>
      <c r="EE35" s="390"/>
      <c r="EF35" s="390"/>
      <c r="EG35" s="390"/>
      <c r="EH35" s="391"/>
      <c r="EI35" s="389">
        <f>SUM(EI36:EO38)</f>
        <v>41.80799</v>
      </c>
      <c r="EJ35" s="390"/>
      <c r="EK35" s="390"/>
      <c r="EL35" s="390"/>
      <c r="EM35" s="390"/>
      <c r="EN35" s="390"/>
      <c r="EO35" s="391"/>
      <c r="EP35" s="382"/>
      <c r="EQ35" s="383"/>
      <c r="ER35" s="383"/>
      <c r="ES35" s="383"/>
      <c r="ET35" s="383"/>
      <c r="EU35" s="383"/>
      <c r="EV35" s="383"/>
      <c r="EW35" s="383"/>
      <c r="EX35" s="383"/>
      <c r="EY35" s="384"/>
      <c r="FC35"/>
      <c r="FD35"/>
      <c r="FE35"/>
      <c r="FF35"/>
      <c r="FG35"/>
      <c r="FH35"/>
      <c r="FI35"/>
      <c r="FJ35"/>
      <c r="FK35"/>
      <c r="FL35"/>
      <c r="FM35"/>
      <c r="FN35"/>
      <c r="FO35"/>
      <c r="FP35"/>
    </row>
    <row r="36" spans="1:172" s="171" customFormat="1" ht="12.75">
      <c r="A36" s="428" t="s">
        <v>444</v>
      </c>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30"/>
      <c r="AN36" s="401" t="s">
        <v>363</v>
      </c>
      <c r="AO36" s="402"/>
      <c r="AP36" s="402"/>
      <c r="AQ36" s="402"/>
      <c r="AR36" s="402"/>
      <c r="AS36" s="402"/>
      <c r="AT36" s="402"/>
      <c r="AU36" s="403"/>
      <c r="AV36" s="404"/>
      <c r="AW36" s="405"/>
      <c r="AX36" s="405"/>
      <c r="AY36" s="405"/>
      <c r="AZ36" s="405"/>
      <c r="BA36" s="406"/>
      <c r="BB36" s="389">
        <v>24520</v>
      </c>
      <c r="BC36" s="390"/>
      <c r="BD36" s="390"/>
      <c r="BE36" s="390"/>
      <c r="BF36" s="390"/>
      <c r="BG36" s="390"/>
      <c r="BH36" s="390"/>
      <c r="BI36" s="390"/>
      <c r="BJ36" s="391"/>
      <c r="BK36" s="389">
        <v>24520</v>
      </c>
      <c r="BL36" s="390"/>
      <c r="BM36" s="390"/>
      <c r="BN36" s="390"/>
      <c r="BO36" s="390"/>
      <c r="BP36" s="390"/>
      <c r="BQ36" s="390"/>
      <c r="BR36" s="390"/>
      <c r="BS36" s="391"/>
      <c r="BT36" s="389">
        <v>24520</v>
      </c>
      <c r="BU36" s="390"/>
      <c r="BV36" s="390"/>
      <c r="BW36" s="390"/>
      <c r="BX36" s="390"/>
      <c r="BY36" s="390"/>
      <c r="BZ36" s="391"/>
      <c r="CA36" s="389">
        <v>0</v>
      </c>
      <c r="CB36" s="390"/>
      <c r="CC36" s="390"/>
      <c r="CD36" s="390"/>
      <c r="CE36" s="390"/>
      <c r="CF36" s="390"/>
      <c r="CG36" s="391"/>
      <c r="CH36" s="389">
        <f t="shared" si="1"/>
        <v>24520</v>
      </c>
      <c r="CI36" s="390"/>
      <c r="CJ36" s="390"/>
      <c r="CK36" s="390"/>
      <c r="CL36" s="390"/>
      <c r="CM36" s="390"/>
      <c r="CN36" s="391"/>
      <c r="CO36" s="389">
        <v>0</v>
      </c>
      <c r="CP36" s="390"/>
      <c r="CQ36" s="390"/>
      <c r="CR36" s="390"/>
      <c r="CS36" s="390"/>
      <c r="CT36" s="390"/>
      <c r="CU36" s="391"/>
      <c r="CV36" s="389">
        <v>31536</v>
      </c>
      <c r="CW36" s="390"/>
      <c r="CX36" s="390"/>
      <c r="CY36" s="390"/>
      <c r="CZ36" s="390"/>
      <c r="DA36" s="390"/>
      <c r="DB36" s="390"/>
      <c r="DC36" s="390"/>
      <c r="DD36" s="391"/>
      <c r="DE36" s="389">
        <v>31536</v>
      </c>
      <c r="DF36" s="390"/>
      <c r="DG36" s="390"/>
      <c r="DH36" s="390"/>
      <c r="DI36" s="390"/>
      <c r="DJ36" s="390"/>
      <c r="DK36" s="390"/>
      <c r="DL36" s="390"/>
      <c r="DM36" s="391"/>
      <c r="DN36" s="389">
        <v>31536</v>
      </c>
      <c r="DO36" s="390"/>
      <c r="DP36" s="390"/>
      <c r="DQ36" s="390"/>
      <c r="DR36" s="390"/>
      <c r="DS36" s="390"/>
      <c r="DT36" s="391"/>
      <c r="DU36" s="389">
        <v>0</v>
      </c>
      <c r="DV36" s="390"/>
      <c r="DW36" s="390"/>
      <c r="DX36" s="390"/>
      <c r="DY36" s="390"/>
      <c r="DZ36" s="390"/>
      <c r="EA36" s="391"/>
      <c r="EB36" s="389">
        <f t="shared" si="0"/>
        <v>31536</v>
      </c>
      <c r="EC36" s="390"/>
      <c r="ED36" s="390"/>
      <c r="EE36" s="390"/>
      <c r="EF36" s="390"/>
      <c r="EG36" s="390"/>
      <c r="EH36" s="391"/>
      <c r="EI36" s="389">
        <v>0</v>
      </c>
      <c r="EJ36" s="390"/>
      <c r="EK36" s="390"/>
      <c r="EL36" s="390"/>
      <c r="EM36" s="390"/>
      <c r="EN36" s="390"/>
      <c r="EO36" s="391"/>
      <c r="EP36" s="382"/>
      <c r="EQ36" s="383"/>
      <c r="ER36" s="383"/>
      <c r="ES36" s="383"/>
      <c r="ET36" s="383"/>
      <c r="EU36" s="383"/>
      <c r="EV36" s="383"/>
      <c r="EW36" s="383"/>
      <c r="EX36" s="383"/>
      <c r="EY36" s="384"/>
      <c r="FC36"/>
      <c r="FD36"/>
      <c r="FE36"/>
      <c r="FF36"/>
      <c r="FG36"/>
      <c r="FH36"/>
      <c r="FI36"/>
      <c r="FJ36"/>
      <c r="FK36"/>
      <c r="FL36"/>
      <c r="FM36"/>
      <c r="FN36"/>
      <c r="FO36"/>
      <c r="FP36"/>
    </row>
    <row r="37" spans="1:172" s="171" customFormat="1" ht="12.75">
      <c r="A37" s="428" t="s">
        <v>445</v>
      </c>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30"/>
      <c r="AN37" s="401" t="s">
        <v>363</v>
      </c>
      <c r="AO37" s="402"/>
      <c r="AP37" s="402"/>
      <c r="AQ37" s="402"/>
      <c r="AR37" s="402"/>
      <c r="AS37" s="402"/>
      <c r="AT37" s="402"/>
      <c r="AU37" s="403"/>
      <c r="AV37" s="404"/>
      <c r="AW37" s="405"/>
      <c r="AX37" s="405"/>
      <c r="AY37" s="405"/>
      <c r="AZ37" s="405"/>
      <c r="BA37" s="406"/>
      <c r="BB37" s="389">
        <v>50375</v>
      </c>
      <c r="BC37" s="390"/>
      <c r="BD37" s="390"/>
      <c r="BE37" s="390"/>
      <c r="BF37" s="390"/>
      <c r="BG37" s="390"/>
      <c r="BH37" s="390"/>
      <c r="BI37" s="390"/>
      <c r="BJ37" s="391"/>
      <c r="BK37" s="389">
        <v>50375</v>
      </c>
      <c r="BL37" s="390"/>
      <c r="BM37" s="390"/>
      <c r="BN37" s="390"/>
      <c r="BO37" s="390"/>
      <c r="BP37" s="390"/>
      <c r="BQ37" s="390"/>
      <c r="BR37" s="390"/>
      <c r="BS37" s="391"/>
      <c r="BT37" s="389">
        <v>50375</v>
      </c>
      <c r="BU37" s="390"/>
      <c r="BV37" s="390"/>
      <c r="BW37" s="390"/>
      <c r="BX37" s="390"/>
      <c r="BY37" s="390"/>
      <c r="BZ37" s="391"/>
      <c r="CA37" s="389">
        <v>0</v>
      </c>
      <c r="CB37" s="390"/>
      <c r="CC37" s="390"/>
      <c r="CD37" s="390"/>
      <c r="CE37" s="390"/>
      <c r="CF37" s="390"/>
      <c r="CG37" s="391"/>
      <c r="CH37" s="389">
        <f t="shared" si="1"/>
        <v>50375</v>
      </c>
      <c r="CI37" s="390"/>
      <c r="CJ37" s="390"/>
      <c r="CK37" s="390"/>
      <c r="CL37" s="390"/>
      <c r="CM37" s="390"/>
      <c r="CN37" s="391"/>
      <c r="CO37" s="389">
        <v>0</v>
      </c>
      <c r="CP37" s="390"/>
      <c r="CQ37" s="390"/>
      <c r="CR37" s="390"/>
      <c r="CS37" s="390"/>
      <c r="CT37" s="390"/>
      <c r="CU37" s="391"/>
      <c r="CV37" s="389">
        <v>40293</v>
      </c>
      <c r="CW37" s="390"/>
      <c r="CX37" s="390"/>
      <c r="CY37" s="390"/>
      <c r="CZ37" s="390"/>
      <c r="DA37" s="390"/>
      <c r="DB37" s="390"/>
      <c r="DC37" s="390"/>
      <c r="DD37" s="391"/>
      <c r="DE37" s="389">
        <v>40293</v>
      </c>
      <c r="DF37" s="390"/>
      <c r="DG37" s="390"/>
      <c r="DH37" s="390"/>
      <c r="DI37" s="390"/>
      <c r="DJ37" s="390"/>
      <c r="DK37" s="390"/>
      <c r="DL37" s="390"/>
      <c r="DM37" s="391"/>
      <c r="DN37" s="389">
        <v>40293</v>
      </c>
      <c r="DO37" s="390"/>
      <c r="DP37" s="390"/>
      <c r="DQ37" s="390"/>
      <c r="DR37" s="390"/>
      <c r="DS37" s="390"/>
      <c r="DT37" s="391"/>
      <c r="DU37" s="389">
        <v>0</v>
      </c>
      <c r="DV37" s="390"/>
      <c r="DW37" s="390"/>
      <c r="DX37" s="390"/>
      <c r="DY37" s="390"/>
      <c r="DZ37" s="390"/>
      <c r="EA37" s="391"/>
      <c r="EB37" s="389">
        <f t="shared" si="0"/>
        <v>40293</v>
      </c>
      <c r="EC37" s="390"/>
      <c r="ED37" s="390"/>
      <c r="EE37" s="390"/>
      <c r="EF37" s="390"/>
      <c r="EG37" s="390"/>
      <c r="EH37" s="391"/>
      <c r="EI37" s="389">
        <v>0</v>
      </c>
      <c r="EJ37" s="390"/>
      <c r="EK37" s="390"/>
      <c r="EL37" s="390"/>
      <c r="EM37" s="390"/>
      <c r="EN37" s="390"/>
      <c r="EO37" s="391"/>
      <c r="EP37" s="382"/>
      <c r="EQ37" s="383"/>
      <c r="ER37" s="383"/>
      <c r="ES37" s="383"/>
      <c r="ET37" s="383"/>
      <c r="EU37" s="383"/>
      <c r="EV37" s="383"/>
      <c r="EW37" s="383"/>
      <c r="EX37" s="383"/>
      <c r="EY37" s="384"/>
      <c r="FC37"/>
      <c r="FD37"/>
      <c r="FE37"/>
      <c r="FF37"/>
      <c r="FG37"/>
      <c r="FH37"/>
      <c r="FI37"/>
      <c r="FJ37"/>
      <c r="FK37"/>
      <c r="FL37"/>
      <c r="FM37"/>
      <c r="FN37"/>
      <c r="FO37"/>
      <c r="FP37"/>
    </row>
    <row r="38" spans="1:172" s="171" customFormat="1" ht="12.75">
      <c r="A38" s="428" t="s">
        <v>446</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30"/>
      <c r="AN38" s="401" t="s">
        <v>363</v>
      </c>
      <c r="AO38" s="402"/>
      <c r="AP38" s="402"/>
      <c r="AQ38" s="402"/>
      <c r="AR38" s="402"/>
      <c r="AS38" s="402"/>
      <c r="AT38" s="402"/>
      <c r="AU38" s="403"/>
      <c r="AV38" s="404"/>
      <c r="AW38" s="405"/>
      <c r="AX38" s="405"/>
      <c r="AY38" s="405"/>
      <c r="AZ38" s="405"/>
      <c r="BA38" s="406"/>
      <c r="BB38" s="389">
        <v>126756.67000000001</v>
      </c>
      <c r="BC38" s="390"/>
      <c r="BD38" s="390"/>
      <c r="BE38" s="390"/>
      <c r="BF38" s="390"/>
      <c r="BG38" s="390"/>
      <c r="BH38" s="390"/>
      <c r="BI38" s="390"/>
      <c r="BJ38" s="391"/>
      <c r="BK38" s="389">
        <v>126756.67000000001</v>
      </c>
      <c r="BL38" s="390"/>
      <c r="BM38" s="390"/>
      <c r="BN38" s="390"/>
      <c r="BO38" s="390"/>
      <c r="BP38" s="390"/>
      <c r="BQ38" s="390"/>
      <c r="BR38" s="390"/>
      <c r="BS38" s="391"/>
      <c r="BT38" s="389">
        <f>126756.67-CO38</f>
        <v>126735.20999999999</v>
      </c>
      <c r="BU38" s="390"/>
      <c r="BV38" s="390"/>
      <c r="BW38" s="390"/>
      <c r="BX38" s="390"/>
      <c r="BY38" s="390"/>
      <c r="BZ38" s="391"/>
      <c r="CA38" s="389">
        <v>0</v>
      </c>
      <c r="CB38" s="390"/>
      <c r="CC38" s="390"/>
      <c r="CD38" s="390"/>
      <c r="CE38" s="390"/>
      <c r="CF38" s="390"/>
      <c r="CG38" s="391"/>
      <c r="CH38" s="389">
        <f t="shared" si="1"/>
        <v>126735.20999999999</v>
      </c>
      <c r="CI38" s="390"/>
      <c r="CJ38" s="390"/>
      <c r="CK38" s="390"/>
      <c r="CL38" s="390"/>
      <c r="CM38" s="390"/>
      <c r="CN38" s="391"/>
      <c r="CO38" s="389">
        <v>21.46</v>
      </c>
      <c r="CP38" s="390"/>
      <c r="CQ38" s="390"/>
      <c r="CR38" s="390"/>
      <c r="CS38" s="390"/>
      <c r="CT38" s="390"/>
      <c r="CU38" s="391"/>
      <c r="CV38" s="389">
        <v>138968.35665</v>
      </c>
      <c r="CW38" s="390"/>
      <c r="CX38" s="390"/>
      <c r="CY38" s="390"/>
      <c r="CZ38" s="390"/>
      <c r="DA38" s="390"/>
      <c r="DB38" s="390"/>
      <c r="DC38" s="390"/>
      <c r="DD38" s="391"/>
      <c r="DE38" s="389">
        <v>138968.35665</v>
      </c>
      <c r="DF38" s="390"/>
      <c r="DG38" s="390"/>
      <c r="DH38" s="390"/>
      <c r="DI38" s="390"/>
      <c r="DJ38" s="390"/>
      <c r="DK38" s="390"/>
      <c r="DL38" s="390"/>
      <c r="DM38" s="391"/>
      <c r="DN38" s="389">
        <f>138968.35665-EI38</f>
        <v>138926.54866</v>
      </c>
      <c r="DO38" s="390"/>
      <c r="DP38" s="390"/>
      <c r="DQ38" s="390"/>
      <c r="DR38" s="390"/>
      <c r="DS38" s="390"/>
      <c r="DT38" s="391"/>
      <c r="DU38" s="389">
        <v>0</v>
      </c>
      <c r="DV38" s="390"/>
      <c r="DW38" s="390"/>
      <c r="DX38" s="390"/>
      <c r="DY38" s="390"/>
      <c r="DZ38" s="390"/>
      <c r="EA38" s="391"/>
      <c r="EB38" s="389">
        <f t="shared" si="0"/>
        <v>138926.54866</v>
      </c>
      <c r="EC38" s="390"/>
      <c r="ED38" s="390"/>
      <c r="EE38" s="390"/>
      <c r="EF38" s="390"/>
      <c r="EG38" s="390"/>
      <c r="EH38" s="391"/>
      <c r="EI38" s="389">
        <f>(39769.04+2038.95)/1000</f>
        <v>41.80799</v>
      </c>
      <c r="EJ38" s="390"/>
      <c r="EK38" s="390"/>
      <c r="EL38" s="390"/>
      <c r="EM38" s="390"/>
      <c r="EN38" s="390"/>
      <c r="EO38" s="391"/>
      <c r="EP38" s="382"/>
      <c r="EQ38" s="383"/>
      <c r="ER38" s="383"/>
      <c r="ES38" s="383"/>
      <c r="ET38" s="383"/>
      <c r="EU38" s="383"/>
      <c r="EV38" s="383"/>
      <c r="EW38" s="383"/>
      <c r="EX38" s="383"/>
      <c r="EY38" s="384"/>
      <c r="FC38"/>
      <c r="FD38"/>
      <c r="FE38"/>
      <c r="FF38"/>
      <c r="FG38"/>
      <c r="FH38"/>
      <c r="FI38"/>
      <c r="FJ38"/>
      <c r="FK38"/>
      <c r="FL38"/>
      <c r="FM38"/>
      <c r="FN38"/>
      <c r="FO38"/>
      <c r="FP38"/>
    </row>
    <row r="39" spans="1:172" s="171" customFormat="1" ht="16.5" customHeight="1">
      <c r="A39" s="425" t="s">
        <v>447</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7"/>
      <c r="AN39" s="401" t="s">
        <v>448</v>
      </c>
      <c r="AO39" s="402"/>
      <c r="AP39" s="402"/>
      <c r="AQ39" s="402"/>
      <c r="AR39" s="402"/>
      <c r="AS39" s="402"/>
      <c r="AT39" s="402"/>
      <c r="AU39" s="403"/>
      <c r="AV39" s="404"/>
      <c r="AW39" s="405"/>
      <c r="AX39" s="405"/>
      <c r="AY39" s="405"/>
      <c r="AZ39" s="405"/>
      <c r="BA39" s="406"/>
      <c r="BB39" s="389">
        <v>376</v>
      </c>
      <c r="BC39" s="390"/>
      <c r="BD39" s="390"/>
      <c r="BE39" s="390"/>
      <c r="BF39" s="390"/>
      <c r="BG39" s="390"/>
      <c r="BH39" s="390"/>
      <c r="BI39" s="390"/>
      <c r="BJ39" s="391"/>
      <c r="BK39" s="389">
        <v>376</v>
      </c>
      <c r="BL39" s="390"/>
      <c r="BM39" s="390"/>
      <c r="BN39" s="390"/>
      <c r="BO39" s="390"/>
      <c r="BP39" s="390"/>
      <c r="BQ39" s="390"/>
      <c r="BR39" s="390"/>
      <c r="BS39" s="391"/>
      <c r="BT39" s="389">
        <v>376</v>
      </c>
      <c r="BU39" s="390"/>
      <c r="BV39" s="390"/>
      <c r="BW39" s="390"/>
      <c r="BX39" s="390"/>
      <c r="BY39" s="390"/>
      <c r="BZ39" s="391"/>
      <c r="CA39" s="389">
        <v>0</v>
      </c>
      <c r="CB39" s="390"/>
      <c r="CC39" s="390"/>
      <c r="CD39" s="390"/>
      <c r="CE39" s="390"/>
      <c r="CF39" s="390"/>
      <c r="CG39" s="391"/>
      <c r="CH39" s="389">
        <f t="shared" si="1"/>
        <v>376</v>
      </c>
      <c r="CI39" s="390"/>
      <c r="CJ39" s="390"/>
      <c r="CK39" s="390"/>
      <c r="CL39" s="390"/>
      <c r="CM39" s="390"/>
      <c r="CN39" s="391"/>
      <c r="CO39" s="389">
        <v>0</v>
      </c>
      <c r="CP39" s="390"/>
      <c r="CQ39" s="390"/>
      <c r="CR39" s="390"/>
      <c r="CS39" s="390"/>
      <c r="CT39" s="390"/>
      <c r="CU39" s="391"/>
      <c r="CV39" s="389">
        <v>388</v>
      </c>
      <c r="CW39" s="390"/>
      <c r="CX39" s="390"/>
      <c r="CY39" s="390"/>
      <c r="CZ39" s="390"/>
      <c r="DA39" s="390"/>
      <c r="DB39" s="390"/>
      <c r="DC39" s="390"/>
      <c r="DD39" s="391"/>
      <c r="DE39" s="389">
        <v>388</v>
      </c>
      <c r="DF39" s="390"/>
      <c r="DG39" s="390"/>
      <c r="DH39" s="390"/>
      <c r="DI39" s="390"/>
      <c r="DJ39" s="390"/>
      <c r="DK39" s="390"/>
      <c r="DL39" s="390"/>
      <c r="DM39" s="391"/>
      <c r="DN39" s="389">
        <v>388</v>
      </c>
      <c r="DO39" s="390"/>
      <c r="DP39" s="390"/>
      <c r="DQ39" s="390"/>
      <c r="DR39" s="390"/>
      <c r="DS39" s="390"/>
      <c r="DT39" s="391"/>
      <c r="DU39" s="389">
        <v>0</v>
      </c>
      <c r="DV39" s="390"/>
      <c r="DW39" s="390"/>
      <c r="DX39" s="390"/>
      <c r="DY39" s="390"/>
      <c r="DZ39" s="390"/>
      <c r="EA39" s="391"/>
      <c r="EB39" s="389">
        <f t="shared" si="0"/>
        <v>388</v>
      </c>
      <c r="EC39" s="390"/>
      <c r="ED39" s="390"/>
      <c r="EE39" s="390"/>
      <c r="EF39" s="390"/>
      <c r="EG39" s="390"/>
      <c r="EH39" s="391"/>
      <c r="EI39" s="389">
        <v>0</v>
      </c>
      <c r="EJ39" s="390"/>
      <c r="EK39" s="390"/>
      <c r="EL39" s="390"/>
      <c r="EM39" s="390"/>
      <c r="EN39" s="390"/>
      <c r="EO39" s="391"/>
      <c r="EP39" s="382"/>
      <c r="EQ39" s="383"/>
      <c r="ER39" s="383"/>
      <c r="ES39" s="383"/>
      <c r="ET39" s="383"/>
      <c r="EU39" s="383"/>
      <c r="EV39" s="383"/>
      <c r="EW39" s="383"/>
      <c r="EX39" s="383"/>
      <c r="EY39" s="384"/>
      <c r="FC39"/>
      <c r="FD39"/>
      <c r="FE39"/>
      <c r="FF39"/>
      <c r="FG39"/>
      <c r="FH39"/>
      <c r="FI39"/>
      <c r="FJ39"/>
      <c r="FK39"/>
      <c r="FL39"/>
      <c r="FM39"/>
      <c r="FN39"/>
      <c r="FO39"/>
      <c r="FP39"/>
    </row>
    <row r="40" spans="1:172" s="171" customFormat="1" ht="12.75">
      <c r="A40" s="428" t="s">
        <v>444</v>
      </c>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30"/>
      <c r="AN40" s="401" t="s">
        <v>448</v>
      </c>
      <c r="AO40" s="402"/>
      <c r="AP40" s="402"/>
      <c r="AQ40" s="402"/>
      <c r="AR40" s="402"/>
      <c r="AS40" s="402"/>
      <c r="AT40" s="402"/>
      <c r="AU40" s="403"/>
      <c r="AV40" s="404"/>
      <c r="AW40" s="405"/>
      <c r="AX40" s="405"/>
      <c r="AY40" s="405"/>
      <c r="AZ40" s="405"/>
      <c r="BA40" s="406"/>
      <c r="BB40" s="389">
        <v>36</v>
      </c>
      <c r="BC40" s="390"/>
      <c r="BD40" s="390"/>
      <c r="BE40" s="390"/>
      <c r="BF40" s="390"/>
      <c r="BG40" s="390"/>
      <c r="BH40" s="390"/>
      <c r="BI40" s="390"/>
      <c r="BJ40" s="391"/>
      <c r="BK40" s="389">
        <v>36</v>
      </c>
      <c r="BL40" s="390"/>
      <c r="BM40" s="390"/>
      <c r="BN40" s="390"/>
      <c r="BO40" s="390"/>
      <c r="BP40" s="390"/>
      <c r="BQ40" s="390"/>
      <c r="BR40" s="390"/>
      <c r="BS40" s="391"/>
      <c r="BT40" s="389">
        <v>36</v>
      </c>
      <c r="BU40" s="390"/>
      <c r="BV40" s="390"/>
      <c r="BW40" s="390"/>
      <c r="BX40" s="390"/>
      <c r="BY40" s="390"/>
      <c r="BZ40" s="391"/>
      <c r="CA40" s="389">
        <v>0</v>
      </c>
      <c r="CB40" s="390"/>
      <c r="CC40" s="390"/>
      <c r="CD40" s="390"/>
      <c r="CE40" s="390"/>
      <c r="CF40" s="390"/>
      <c r="CG40" s="391"/>
      <c r="CH40" s="389">
        <f t="shared" si="1"/>
        <v>36</v>
      </c>
      <c r="CI40" s="390"/>
      <c r="CJ40" s="390"/>
      <c r="CK40" s="390"/>
      <c r="CL40" s="390"/>
      <c r="CM40" s="390"/>
      <c r="CN40" s="391"/>
      <c r="CO40" s="389">
        <v>0</v>
      </c>
      <c r="CP40" s="390"/>
      <c r="CQ40" s="390"/>
      <c r="CR40" s="390"/>
      <c r="CS40" s="390"/>
      <c r="CT40" s="390"/>
      <c r="CU40" s="391"/>
      <c r="CV40" s="389">
        <v>55</v>
      </c>
      <c r="CW40" s="390"/>
      <c r="CX40" s="390"/>
      <c r="CY40" s="390"/>
      <c r="CZ40" s="390"/>
      <c r="DA40" s="390"/>
      <c r="DB40" s="390"/>
      <c r="DC40" s="390"/>
      <c r="DD40" s="391"/>
      <c r="DE40" s="389">
        <v>55</v>
      </c>
      <c r="DF40" s="390"/>
      <c r="DG40" s="390"/>
      <c r="DH40" s="390"/>
      <c r="DI40" s="390"/>
      <c r="DJ40" s="390"/>
      <c r="DK40" s="390"/>
      <c r="DL40" s="390"/>
      <c r="DM40" s="391"/>
      <c r="DN40" s="389">
        <v>55</v>
      </c>
      <c r="DO40" s="390"/>
      <c r="DP40" s="390"/>
      <c r="DQ40" s="390"/>
      <c r="DR40" s="390"/>
      <c r="DS40" s="390"/>
      <c r="DT40" s="391"/>
      <c r="DU40" s="389">
        <v>0</v>
      </c>
      <c r="DV40" s="390"/>
      <c r="DW40" s="390"/>
      <c r="DX40" s="390"/>
      <c r="DY40" s="390"/>
      <c r="DZ40" s="390"/>
      <c r="EA40" s="391"/>
      <c r="EB40" s="389">
        <f t="shared" si="0"/>
        <v>55</v>
      </c>
      <c r="EC40" s="390"/>
      <c r="ED40" s="390"/>
      <c r="EE40" s="390"/>
      <c r="EF40" s="390"/>
      <c r="EG40" s="390"/>
      <c r="EH40" s="391"/>
      <c r="EI40" s="389">
        <v>0</v>
      </c>
      <c r="EJ40" s="390"/>
      <c r="EK40" s="390"/>
      <c r="EL40" s="390"/>
      <c r="EM40" s="390"/>
      <c r="EN40" s="390"/>
      <c r="EO40" s="391"/>
      <c r="EP40" s="382"/>
      <c r="EQ40" s="383"/>
      <c r="ER40" s="383"/>
      <c r="ES40" s="383"/>
      <c r="ET40" s="383"/>
      <c r="EU40" s="383"/>
      <c r="EV40" s="383"/>
      <c r="EW40" s="383"/>
      <c r="EX40" s="383"/>
      <c r="EY40" s="384"/>
      <c r="FC40"/>
      <c r="FD40"/>
      <c r="FE40"/>
      <c r="FF40"/>
      <c r="FG40"/>
      <c r="FH40"/>
      <c r="FI40"/>
      <c r="FJ40"/>
      <c r="FK40"/>
      <c r="FL40"/>
      <c r="FM40"/>
      <c r="FN40"/>
      <c r="FO40"/>
      <c r="FP40"/>
    </row>
    <row r="41" spans="1:172" s="171" customFormat="1" ht="12.75">
      <c r="A41" s="428" t="s">
        <v>445</v>
      </c>
      <c r="B41" s="429"/>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430"/>
      <c r="AN41" s="401" t="s">
        <v>448</v>
      </c>
      <c r="AO41" s="402"/>
      <c r="AP41" s="402"/>
      <c r="AQ41" s="402"/>
      <c r="AR41" s="402"/>
      <c r="AS41" s="402"/>
      <c r="AT41" s="402"/>
      <c r="AU41" s="403"/>
      <c r="AV41" s="404"/>
      <c r="AW41" s="405"/>
      <c r="AX41" s="405"/>
      <c r="AY41" s="405"/>
      <c r="AZ41" s="405"/>
      <c r="BA41" s="406"/>
      <c r="BB41" s="389">
        <v>84</v>
      </c>
      <c r="BC41" s="390"/>
      <c r="BD41" s="390"/>
      <c r="BE41" s="390"/>
      <c r="BF41" s="390"/>
      <c r="BG41" s="390"/>
      <c r="BH41" s="390"/>
      <c r="BI41" s="390"/>
      <c r="BJ41" s="391"/>
      <c r="BK41" s="389">
        <v>84</v>
      </c>
      <c r="BL41" s="390"/>
      <c r="BM41" s="390"/>
      <c r="BN41" s="390"/>
      <c r="BO41" s="390"/>
      <c r="BP41" s="390"/>
      <c r="BQ41" s="390"/>
      <c r="BR41" s="390"/>
      <c r="BS41" s="391"/>
      <c r="BT41" s="389">
        <v>84</v>
      </c>
      <c r="BU41" s="390"/>
      <c r="BV41" s="390"/>
      <c r="BW41" s="390"/>
      <c r="BX41" s="390"/>
      <c r="BY41" s="390"/>
      <c r="BZ41" s="391"/>
      <c r="CA41" s="389">
        <v>0</v>
      </c>
      <c r="CB41" s="390"/>
      <c r="CC41" s="390"/>
      <c r="CD41" s="390"/>
      <c r="CE41" s="390"/>
      <c r="CF41" s="390"/>
      <c r="CG41" s="391"/>
      <c r="CH41" s="389">
        <f t="shared" si="1"/>
        <v>84</v>
      </c>
      <c r="CI41" s="390"/>
      <c r="CJ41" s="390"/>
      <c r="CK41" s="390"/>
      <c r="CL41" s="390"/>
      <c r="CM41" s="390"/>
      <c r="CN41" s="391"/>
      <c r="CO41" s="389">
        <v>0</v>
      </c>
      <c r="CP41" s="390"/>
      <c r="CQ41" s="390"/>
      <c r="CR41" s="390"/>
      <c r="CS41" s="390"/>
      <c r="CT41" s="390"/>
      <c r="CU41" s="391"/>
      <c r="CV41" s="389">
        <v>76</v>
      </c>
      <c r="CW41" s="390"/>
      <c r="CX41" s="390"/>
      <c r="CY41" s="390"/>
      <c r="CZ41" s="390"/>
      <c r="DA41" s="390"/>
      <c r="DB41" s="390"/>
      <c r="DC41" s="390"/>
      <c r="DD41" s="391"/>
      <c r="DE41" s="389">
        <v>76</v>
      </c>
      <c r="DF41" s="390"/>
      <c r="DG41" s="390"/>
      <c r="DH41" s="390"/>
      <c r="DI41" s="390"/>
      <c r="DJ41" s="390"/>
      <c r="DK41" s="390"/>
      <c r="DL41" s="390"/>
      <c r="DM41" s="391"/>
      <c r="DN41" s="389">
        <v>76</v>
      </c>
      <c r="DO41" s="390"/>
      <c r="DP41" s="390"/>
      <c r="DQ41" s="390"/>
      <c r="DR41" s="390"/>
      <c r="DS41" s="390"/>
      <c r="DT41" s="391"/>
      <c r="DU41" s="389">
        <v>0</v>
      </c>
      <c r="DV41" s="390"/>
      <c r="DW41" s="390"/>
      <c r="DX41" s="390"/>
      <c r="DY41" s="390"/>
      <c r="DZ41" s="390"/>
      <c r="EA41" s="391"/>
      <c r="EB41" s="389">
        <f t="shared" si="0"/>
        <v>76</v>
      </c>
      <c r="EC41" s="390"/>
      <c r="ED41" s="390"/>
      <c r="EE41" s="390"/>
      <c r="EF41" s="390"/>
      <c r="EG41" s="390"/>
      <c r="EH41" s="391"/>
      <c r="EI41" s="389">
        <v>0</v>
      </c>
      <c r="EJ41" s="390"/>
      <c r="EK41" s="390"/>
      <c r="EL41" s="390"/>
      <c r="EM41" s="390"/>
      <c r="EN41" s="390"/>
      <c r="EO41" s="391"/>
      <c r="EP41" s="382"/>
      <c r="EQ41" s="383"/>
      <c r="ER41" s="383"/>
      <c r="ES41" s="383"/>
      <c r="ET41" s="383"/>
      <c r="EU41" s="383"/>
      <c r="EV41" s="383"/>
      <c r="EW41" s="383"/>
      <c r="EX41" s="383"/>
      <c r="EY41" s="384"/>
      <c r="FC41"/>
      <c r="FD41"/>
      <c r="FE41"/>
      <c r="FF41"/>
      <c r="FG41"/>
      <c r="FH41"/>
      <c r="FI41"/>
      <c r="FJ41"/>
      <c r="FK41"/>
      <c r="FL41"/>
      <c r="FM41"/>
      <c r="FN41"/>
      <c r="FO41"/>
      <c r="FP41"/>
    </row>
    <row r="42" spans="1:172" s="171" customFormat="1" ht="12.75">
      <c r="A42" s="428" t="s">
        <v>446</v>
      </c>
      <c r="B42" s="429"/>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30"/>
      <c r="AN42" s="401" t="s">
        <v>448</v>
      </c>
      <c r="AO42" s="402"/>
      <c r="AP42" s="402"/>
      <c r="AQ42" s="402"/>
      <c r="AR42" s="402"/>
      <c r="AS42" s="402"/>
      <c r="AT42" s="402"/>
      <c r="AU42" s="403"/>
      <c r="AV42" s="404"/>
      <c r="AW42" s="405"/>
      <c r="AX42" s="405"/>
      <c r="AY42" s="405"/>
      <c r="AZ42" s="405"/>
      <c r="BA42" s="406"/>
      <c r="BB42" s="389">
        <v>256</v>
      </c>
      <c r="BC42" s="390"/>
      <c r="BD42" s="390"/>
      <c r="BE42" s="390"/>
      <c r="BF42" s="390"/>
      <c r="BG42" s="390"/>
      <c r="BH42" s="390"/>
      <c r="BI42" s="390"/>
      <c r="BJ42" s="391"/>
      <c r="BK42" s="389">
        <v>256</v>
      </c>
      <c r="BL42" s="390"/>
      <c r="BM42" s="390"/>
      <c r="BN42" s="390"/>
      <c r="BO42" s="390"/>
      <c r="BP42" s="390"/>
      <c r="BQ42" s="390"/>
      <c r="BR42" s="390"/>
      <c r="BS42" s="391"/>
      <c r="BT42" s="389">
        <v>256</v>
      </c>
      <c r="BU42" s="390"/>
      <c r="BV42" s="390"/>
      <c r="BW42" s="390"/>
      <c r="BX42" s="390"/>
      <c r="BY42" s="390"/>
      <c r="BZ42" s="391"/>
      <c r="CA42" s="389">
        <v>0</v>
      </c>
      <c r="CB42" s="390"/>
      <c r="CC42" s="390"/>
      <c r="CD42" s="390"/>
      <c r="CE42" s="390"/>
      <c r="CF42" s="390"/>
      <c r="CG42" s="391"/>
      <c r="CH42" s="389">
        <f t="shared" si="1"/>
        <v>256</v>
      </c>
      <c r="CI42" s="390"/>
      <c r="CJ42" s="390"/>
      <c r="CK42" s="390"/>
      <c r="CL42" s="390"/>
      <c r="CM42" s="390"/>
      <c r="CN42" s="391"/>
      <c r="CO42" s="389">
        <v>0</v>
      </c>
      <c r="CP42" s="390"/>
      <c r="CQ42" s="390"/>
      <c r="CR42" s="390"/>
      <c r="CS42" s="390"/>
      <c r="CT42" s="390"/>
      <c r="CU42" s="391"/>
      <c r="CV42" s="389">
        <v>257</v>
      </c>
      <c r="CW42" s="390"/>
      <c r="CX42" s="390"/>
      <c r="CY42" s="390"/>
      <c r="CZ42" s="390"/>
      <c r="DA42" s="390"/>
      <c r="DB42" s="390"/>
      <c r="DC42" s="390"/>
      <c r="DD42" s="391"/>
      <c r="DE42" s="389">
        <v>257</v>
      </c>
      <c r="DF42" s="390"/>
      <c r="DG42" s="390"/>
      <c r="DH42" s="390"/>
      <c r="DI42" s="390"/>
      <c r="DJ42" s="390"/>
      <c r="DK42" s="390"/>
      <c r="DL42" s="390"/>
      <c r="DM42" s="391"/>
      <c r="DN42" s="389">
        <v>256</v>
      </c>
      <c r="DO42" s="390"/>
      <c r="DP42" s="390"/>
      <c r="DQ42" s="390"/>
      <c r="DR42" s="390"/>
      <c r="DS42" s="390"/>
      <c r="DT42" s="391"/>
      <c r="DU42" s="389">
        <v>0</v>
      </c>
      <c r="DV42" s="390"/>
      <c r="DW42" s="390"/>
      <c r="DX42" s="390"/>
      <c r="DY42" s="390"/>
      <c r="DZ42" s="390"/>
      <c r="EA42" s="391"/>
      <c r="EB42" s="389">
        <f t="shared" si="0"/>
        <v>256</v>
      </c>
      <c r="EC42" s="390"/>
      <c r="ED42" s="390"/>
      <c r="EE42" s="390"/>
      <c r="EF42" s="390"/>
      <c r="EG42" s="390"/>
      <c r="EH42" s="391"/>
      <c r="EI42" s="389">
        <v>0</v>
      </c>
      <c r="EJ42" s="390"/>
      <c r="EK42" s="390"/>
      <c r="EL42" s="390"/>
      <c r="EM42" s="390"/>
      <c r="EN42" s="390"/>
      <c r="EO42" s="391"/>
      <c r="EP42" s="382"/>
      <c r="EQ42" s="383"/>
      <c r="ER42" s="383"/>
      <c r="ES42" s="383"/>
      <c r="ET42" s="383"/>
      <c r="EU42" s="383"/>
      <c r="EV42" s="383"/>
      <c r="EW42" s="383"/>
      <c r="EX42" s="383"/>
      <c r="EY42" s="384"/>
      <c r="FC42"/>
      <c r="FD42"/>
      <c r="FE42"/>
      <c r="FF42"/>
      <c r="FG42"/>
      <c r="FH42"/>
      <c r="FI42"/>
      <c r="FJ42"/>
      <c r="FK42"/>
      <c r="FL42"/>
      <c r="FM42"/>
      <c r="FN42"/>
      <c r="FO42"/>
      <c r="FP42"/>
    </row>
    <row r="43" spans="1:172" s="171" customFormat="1" ht="46.5" customHeight="1">
      <c r="A43" s="419" t="s">
        <v>449</v>
      </c>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1"/>
      <c r="AN43" s="401" t="s">
        <v>363</v>
      </c>
      <c r="AO43" s="402"/>
      <c r="AP43" s="402"/>
      <c r="AQ43" s="402"/>
      <c r="AR43" s="402"/>
      <c r="AS43" s="402"/>
      <c r="AT43" s="402"/>
      <c r="AU43" s="403"/>
      <c r="AV43" s="404" t="s">
        <v>450</v>
      </c>
      <c r="AW43" s="405"/>
      <c r="AX43" s="405"/>
      <c r="AY43" s="405"/>
      <c r="AZ43" s="405"/>
      <c r="BA43" s="406"/>
      <c r="BB43" s="389">
        <v>53672.79777</v>
      </c>
      <c r="BC43" s="390"/>
      <c r="BD43" s="390"/>
      <c r="BE43" s="390"/>
      <c r="BF43" s="390"/>
      <c r="BG43" s="390"/>
      <c r="BH43" s="390"/>
      <c r="BI43" s="390"/>
      <c r="BJ43" s="391"/>
      <c r="BK43" s="389">
        <v>53672.79777</v>
      </c>
      <c r="BL43" s="390"/>
      <c r="BM43" s="390"/>
      <c r="BN43" s="390"/>
      <c r="BO43" s="390"/>
      <c r="BP43" s="390"/>
      <c r="BQ43" s="390"/>
      <c r="BR43" s="390"/>
      <c r="BS43" s="391"/>
      <c r="BT43" s="389">
        <f>53672.79777-CO43</f>
        <v>53666.69777</v>
      </c>
      <c r="BU43" s="390"/>
      <c r="BV43" s="390"/>
      <c r="BW43" s="390"/>
      <c r="BX43" s="390"/>
      <c r="BY43" s="390"/>
      <c r="BZ43" s="391"/>
      <c r="CA43" s="389">
        <v>0</v>
      </c>
      <c r="CB43" s="390"/>
      <c r="CC43" s="390"/>
      <c r="CD43" s="390"/>
      <c r="CE43" s="390"/>
      <c r="CF43" s="390"/>
      <c r="CG43" s="391"/>
      <c r="CH43" s="389">
        <f t="shared" si="1"/>
        <v>53666.69777</v>
      </c>
      <c r="CI43" s="390"/>
      <c r="CJ43" s="390"/>
      <c r="CK43" s="390"/>
      <c r="CL43" s="390"/>
      <c r="CM43" s="390"/>
      <c r="CN43" s="391"/>
      <c r="CO43" s="389">
        <v>6.1</v>
      </c>
      <c r="CP43" s="390"/>
      <c r="CQ43" s="390"/>
      <c r="CR43" s="390"/>
      <c r="CS43" s="390"/>
      <c r="CT43" s="390"/>
      <c r="CU43" s="391"/>
      <c r="CV43" s="389">
        <v>56143.09303</v>
      </c>
      <c r="CW43" s="390"/>
      <c r="CX43" s="390"/>
      <c r="CY43" s="390"/>
      <c r="CZ43" s="390"/>
      <c r="DA43" s="390"/>
      <c r="DB43" s="390"/>
      <c r="DC43" s="390"/>
      <c r="DD43" s="391"/>
      <c r="DE43" s="389">
        <v>56143.09303</v>
      </c>
      <c r="DF43" s="390"/>
      <c r="DG43" s="390"/>
      <c r="DH43" s="390"/>
      <c r="DI43" s="390"/>
      <c r="DJ43" s="390"/>
      <c r="DK43" s="390"/>
      <c r="DL43" s="390"/>
      <c r="DM43" s="391"/>
      <c r="DN43" s="389">
        <f>56143.09303-EI43</f>
        <v>56130.55062</v>
      </c>
      <c r="DO43" s="390"/>
      <c r="DP43" s="390"/>
      <c r="DQ43" s="390"/>
      <c r="DR43" s="390"/>
      <c r="DS43" s="390"/>
      <c r="DT43" s="391"/>
      <c r="DU43" s="389">
        <v>0</v>
      </c>
      <c r="DV43" s="390"/>
      <c r="DW43" s="390"/>
      <c r="DX43" s="390"/>
      <c r="DY43" s="390"/>
      <c r="DZ43" s="390"/>
      <c r="EA43" s="391"/>
      <c r="EB43" s="389">
        <f t="shared" si="0"/>
        <v>56130.55062</v>
      </c>
      <c r="EC43" s="390"/>
      <c r="ED43" s="390"/>
      <c r="EE43" s="390"/>
      <c r="EF43" s="390"/>
      <c r="EG43" s="390"/>
      <c r="EH43" s="391"/>
      <c r="EI43" s="389">
        <f>(103.98+59.13+448.57+2028.23+1153.32+8749.18)/1000</f>
        <v>12.54241</v>
      </c>
      <c r="EJ43" s="390"/>
      <c r="EK43" s="390"/>
      <c r="EL43" s="390"/>
      <c r="EM43" s="390"/>
      <c r="EN43" s="390"/>
      <c r="EO43" s="391"/>
      <c r="EP43" s="382"/>
      <c r="EQ43" s="383"/>
      <c r="ER43" s="383"/>
      <c r="ES43" s="383"/>
      <c r="ET43" s="383"/>
      <c r="EU43" s="383"/>
      <c r="EV43" s="383"/>
      <c r="EW43" s="383"/>
      <c r="EX43" s="383"/>
      <c r="EY43" s="384"/>
      <c r="FC43"/>
      <c r="FD43"/>
      <c r="FE43"/>
      <c r="FF43"/>
      <c r="FG43"/>
      <c r="FH43"/>
      <c r="FI43"/>
      <c r="FJ43"/>
      <c r="FK43"/>
      <c r="FL43"/>
      <c r="FM43"/>
      <c r="FN43"/>
      <c r="FO43"/>
      <c r="FP43"/>
    </row>
    <row r="44" spans="1:172" s="171" customFormat="1" ht="12.75">
      <c r="A44" s="419" t="s">
        <v>451</v>
      </c>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1"/>
      <c r="AN44" s="401" t="s">
        <v>363</v>
      </c>
      <c r="AO44" s="402"/>
      <c r="AP44" s="402"/>
      <c r="AQ44" s="402"/>
      <c r="AR44" s="402"/>
      <c r="AS44" s="402"/>
      <c r="AT44" s="402"/>
      <c r="AU44" s="403"/>
      <c r="AV44" s="404" t="s">
        <v>452</v>
      </c>
      <c r="AW44" s="405"/>
      <c r="AX44" s="405"/>
      <c r="AY44" s="405"/>
      <c r="AZ44" s="405"/>
      <c r="BA44" s="406"/>
      <c r="BB44" s="389">
        <v>238861.17</v>
      </c>
      <c r="BC44" s="390"/>
      <c r="BD44" s="390"/>
      <c r="BE44" s="390"/>
      <c r="BF44" s="390"/>
      <c r="BG44" s="390"/>
      <c r="BH44" s="390"/>
      <c r="BI44" s="390"/>
      <c r="BJ44" s="391"/>
      <c r="BK44" s="389">
        <v>238861.17</v>
      </c>
      <c r="BL44" s="390"/>
      <c r="BM44" s="390"/>
      <c r="BN44" s="390"/>
      <c r="BO44" s="390"/>
      <c r="BP44" s="390"/>
      <c r="BQ44" s="390"/>
      <c r="BR44" s="390"/>
      <c r="BS44" s="391"/>
      <c r="BT44" s="389">
        <f>238861.17-CO44</f>
        <v>238859.49000000002</v>
      </c>
      <c r="BU44" s="390"/>
      <c r="BV44" s="390"/>
      <c r="BW44" s="390"/>
      <c r="BX44" s="390"/>
      <c r="BY44" s="390"/>
      <c r="BZ44" s="391"/>
      <c r="CA44" s="389">
        <v>0</v>
      </c>
      <c r="CB44" s="390"/>
      <c r="CC44" s="390"/>
      <c r="CD44" s="390"/>
      <c r="CE44" s="390"/>
      <c r="CF44" s="390"/>
      <c r="CG44" s="391"/>
      <c r="CH44" s="389">
        <f t="shared" si="1"/>
        <v>238859.49000000002</v>
      </c>
      <c r="CI44" s="390"/>
      <c r="CJ44" s="390"/>
      <c r="CK44" s="390"/>
      <c r="CL44" s="390"/>
      <c r="CM44" s="390"/>
      <c r="CN44" s="391"/>
      <c r="CO44" s="389">
        <v>1.68</v>
      </c>
      <c r="CP44" s="390"/>
      <c r="CQ44" s="390"/>
      <c r="CR44" s="390"/>
      <c r="CS44" s="390"/>
      <c r="CT44" s="390"/>
      <c r="CU44" s="391"/>
      <c r="CV44" s="389">
        <v>220361.58185</v>
      </c>
      <c r="CW44" s="390"/>
      <c r="CX44" s="390"/>
      <c r="CY44" s="390"/>
      <c r="CZ44" s="390"/>
      <c r="DA44" s="390"/>
      <c r="DB44" s="390"/>
      <c r="DC44" s="390"/>
      <c r="DD44" s="391"/>
      <c r="DE44" s="389">
        <v>220361.58185</v>
      </c>
      <c r="DF44" s="390"/>
      <c r="DG44" s="390"/>
      <c r="DH44" s="390"/>
      <c r="DI44" s="390"/>
      <c r="DJ44" s="390"/>
      <c r="DK44" s="390"/>
      <c r="DL44" s="390"/>
      <c r="DM44" s="391"/>
      <c r="DN44" s="389">
        <v>220361.58185</v>
      </c>
      <c r="DO44" s="390"/>
      <c r="DP44" s="390"/>
      <c r="DQ44" s="390"/>
      <c r="DR44" s="390"/>
      <c r="DS44" s="390"/>
      <c r="DT44" s="391"/>
      <c r="DU44" s="389">
        <v>0</v>
      </c>
      <c r="DV44" s="390"/>
      <c r="DW44" s="390"/>
      <c r="DX44" s="390"/>
      <c r="DY44" s="390"/>
      <c r="DZ44" s="390"/>
      <c r="EA44" s="391"/>
      <c r="EB44" s="389">
        <f t="shared" si="0"/>
        <v>220361.58185</v>
      </c>
      <c r="EC44" s="390"/>
      <c r="ED44" s="390"/>
      <c r="EE44" s="390"/>
      <c r="EF44" s="390"/>
      <c r="EG44" s="390"/>
      <c r="EH44" s="391"/>
      <c r="EI44" s="389">
        <v>0</v>
      </c>
      <c r="EJ44" s="390"/>
      <c r="EK44" s="390"/>
      <c r="EL44" s="390"/>
      <c r="EM44" s="390"/>
      <c r="EN44" s="390"/>
      <c r="EO44" s="391"/>
      <c r="EP44" s="382"/>
      <c r="EQ44" s="383"/>
      <c r="ER44" s="383"/>
      <c r="ES44" s="383"/>
      <c r="ET44" s="383"/>
      <c r="EU44" s="383"/>
      <c r="EV44" s="383"/>
      <c r="EW44" s="383"/>
      <c r="EX44" s="383"/>
      <c r="EY44" s="384"/>
      <c r="FC44"/>
      <c r="FD44"/>
      <c r="FE44"/>
      <c r="FF44"/>
      <c r="FG44"/>
      <c r="FH44"/>
      <c r="FI44"/>
      <c r="FJ44"/>
      <c r="FK44"/>
      <c r="FL44"/>
      <c r="FM44"/>
      <c r="FN44"/>
      <c r="FO44"/>
      <c r="FP44"/>
    </row>
    <row r="45" spans="1:172" s="171" customFormat="1" ht="12.75">
      <c r="A45" s="419" t="s">
        <v>453</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1"/>
      <c r="AN45" s="395" t="s">
        <v>363</v>
      </c>
      <c r="AO45" s="396"/>
      <c r="AP45" s="396"/>
      <c r="AQ45" s="396"/>
      <c r="AR45" s="396"/>
      <c r="AS45" s="396"/>
      <c r="AT45" s="396"/>
      <c r="AU45" s="397"/>
      <c r="AV45" s="398" t="s">
        <v>454</v>
      </c>
      <c r="AW45" s="399"/>
      <c r="AX45" s="399"/>
      <c r="AY45" s="399"/>
      <c r="AZ45" s="399"/>
      <c r="BA45" s="400"/>
      <c r="BB45" s="389">
        <f>SUM(BB46:BJ47)</f>
        <v>3605.29</v>
      </c>
      <c r="BC45" s="390"/>
      <c r="BD45" s="390"/>
      <c r="BE45" s="390"/>
      <c r="BF45" s="390"/>
      <c r="BG45" s="390"/>
      <c r="BH45" s="390"/>
      <c r="BI45" s="390"/>
      <c r="BJ45" s="391"/>
      <c r="BK45" s="386">
        <f>SUM(BK46:BS47)</f>
        <v>3605.29</v>
      </c>
      <c r="BL45" s="387"/>
      <c r="BM45" s="387"/>
      <c r="BN45" s="387"/>
      <c r="BO45" s="387"/>
      <c r="BP45" s="387"/>
      <c r="BQ45" s="387"/>
      <c r="BR45" s="387"/>
      <c r="BS45" s="388"/>
      <c r="BT45" s="389">
        <f>SUM(BT46:CB47)</f>
        <v>3605.29</v>
      </c>
      <c r="BU45" s="390"/>
      <c r="BV45" s="390"/>
      <c r="BW45" s="390"/>
      <c r="BX45" s="390"/>
      <c r="BY45" s="390"/>
      <c r="BZ45" s="391"/>
      <c r="CA45" s="386">
        <v>0</v>
      </c>
      <c r="CB45" s="387"/>
      <c r="CC45" s="387"/>
      <c r="CD45" s="387"/>
      <c r="CE45" s="387"/>
      <c r="CF45" s="387"/>
      <c r="CG45" s="388"/>
      <c r="CH45" s="389">
        <f t="shared" si="1"/>
        <v>3605.29</v>
      </c>
      <c r="CI45" s="390"/>
      <c r="CJ45" s="390"/>
      <c r="CK45" s="390"/>
      <c r="CL45" s="390"/>
      <c r="CM45" s="390"/>
      <c r="CN45" s="391"/>
      <c r="CO45" s="386">
        <v>0</v>
      </c>
      <c r="CP45" s="387"/>
      <c r="CQ45" s="387"/>
      <c r="CR45" s="387"/>
      <c r="CS45" s="387"/>
      <c r="CT45" s="387"/>
      <c r="CU45" s="388"/>
      <c r="CV45" s="386">
        <f>SUM(CV46:DD47)</f>
        <v>3665.42162322034</v>
      </c>
      <c r="CW45" s="387"/>
      <c r="CX45" s="387"/>
      <c r="CY45" s="387"/>
      <c r="CZ45" s="387"/>
      <c r="DA45" s="387"/>
      <c r="DB45" s="387"/>
      <c r="DC45" s="387"/>
      <c r="DD45" s="388"/>
      <c r="DE45" s="386">
        <f>SUM(DE46:DM47)</f>
        <v>3665.42162322034</v>
      </c>
      <c r="DF45" s="387"/>
      <c r="DG45" s="387"/>
      <c r="DH45" s="387"/>
      <c r="DI45" s="387"/>
      <c r="DJ45" s="387"/>
      <c r="DK45" s="387"/>
      <c r="DL45" s="387"/>
      <c r="DM45" s="388"/>
      <c r="DN45" s="389">
        <f>SUM(DN46:DV47)</f>
        <v>3665.42162322034</v>
      </c>
      <c r="DO45" s="390"/>
      <c r="DP45" s="390"/>
      <c r="DQ45" s="390"/>
      <c r="DR45" s="390"/>
      <c r="DS45" s="390"/>
      <c r="DT45" s="391"/>
      <c r="DU45" s="386">
        <v>0</v>
      </c>
      <c r="DV45" s="387"/>
      <c r="DW45" s="387"/>
      <c r="DX45" s="387"/>
      <c r="DY45" s="387"/>
      <c r="DZ45" s="387"/>
      <c r="EA45" s="388"/>
      <c r="EB45" s="389">
        <f t="shared" si="0"/>
        <v>3665.42162322034</v>
      </c>
      <c r="EC45" s="390"/>
      <c r="ED45" s="390"/>
      <c r="EE45" s="390"/>
      <c r="EF45" s="390"/>
      <c r="EG45" s="390"/>
      <c r="EH45" s="391"/>
      <c r="EI45" s="386">
        <v>0</v>
      </c>
      <c r="EJ45" s="387"/>
      <c r="EK45" s="387"/>
      <c r="EL45" s="387"/>
      <c r="EM45" s="387"/>
      <c r="EN45" s="387"/>
      <c r="EO45" s="388"/>
      <c r="EP45" s="410"/>
      <c r="EQ45" s="411"/>
      <c r="ER45" s="411"/>
      <c r="ES45" s="411"/>
      <c r="ET45" s="411"/>
      <c r="EU45" s="411"/>
      <c r="EV45" s="411"/>
      <c r="EW45" s="411"/>
      <c r="EX45" s="411"/>
      <c r="EY45" s="412"/>
      <c r="FC45"/>
      <c r="FD45"/>
      <c r="FE45"/>
      <c r="FF45"/>
      <c r="FG45"/>
      <c r="FH45"/>
      <c r="FI45"/>
      <c r="FJ45"/>
      <c r="FK45"/>
      <c r="FL45"/>
      <c r="FM45"/>
      <c r="FN45"/>
      <c r="FO45"/>
      <c r="FP45"/>
    </row>
    <row r="46" spans="1:172" s="171" customFormat="1" ht="12.75">
      <c r="A46" s="425" t="s">
        <v>455</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7"/>
      <c r="AN46" s="401" t="s">
        <v>363</v>
      </c>
      <c r="AO46" s="402"/>
      <c r="AP46" s="402"/>
      <c r="AQ46" s="402"/>
      <c r="AR46" s="402"/>
      <c r="AS46" s="402"/>
      <c r="AT46" s="402"/>
      <c r="AU46" s="403"/>
      <c r="AV46" s="404" t="s">
        <v>456</v>
      </c>
      <c r="AW46" s="405"/>
      <c r="AX46" s="405"/>
      <c r="AY46" s="405"/>
      <c r="AZ46" s="405"/>
      <c r="BA46" s="406"/>
      <c r="BB46" s="389">
        <v>3605.29</v>
      </c>
      <c r="BC46" s="390"/>
      <c r="BD46" s="390"/>
      <c r="BE46" s="390"/>
      <c r="BF46" s="390"/>
      <c r="BG46" s="390"/>
      <c r="BH46" s="390"/>
      <c r="BI46" s="390"/>
      <c r="BJ46" s="391"/>
      <c r="BK46" s="389">
        <v>3605.29</v>
      </c>
      <c r="BL46" s="390"/>
      <c r="BM46" s="390"/>
      <c r="BN46" s="390"/>
      <c r="BO46" s="390"/>
      <c r="BP46" s="390"/>
      <c r="BQ46" s="390"/>
      <c r="BR46" s="390"/>
      <c r="BS46" s="391"/>
      <c r="BT46" s="389">
        <v>3605.29</v>
      </c>
      <c r="BU46" s="390"/>
      <c r="BV46" s="390"/>
      <c r="BW46" s="390"/>
      <c r="BX46" s="390"/>
      <c r="BY46" s="390"/>
      <c r="BZ46" s="391"/>
      <c r="CA46" s="389">
        <v>0</v>
      </c>
      <c r="CB46" s="390"/>
      <c r="CC46" s="390"/>
      <c r="CD46" s="390"/>
      <c r="CE46" s="390"/>
      <c r="CF46" s="390"/>
      <c r="CG46" s="391"/>
      <c r="CH46" s="389">
        <f t="shared" si="1"/>
        <v>3605.29</v>
      </c>
      <c r="CI46" s="390"/>
      <c r="CJ46" s="390"/>
      <c r="CK46" s="390"/>
      <c r="CL46" s="390"/>
      <c r="CM46" s="390"/>
      <c r="CN46" s="391"/>
      <c r="CO46" s="389">
        <v>0</v>
      </c>
      <c r="CP46" s="390"/>
      <c r="CQ46" s="390"/>
      <c r="CR46" s="390"/>
      <c r="CS46" s="390"/>
      <c r="CT46" s="390"/>
      <c r="CU46" s="391"/>
      <c r="CV46" s="389">
        <v>3665.42162322034</v>
      </c>
      <c r="CW46" s="390"/>
      <c r="CX46" s="390"/>
      <c r="CY46" s="390"/>
      <c r="CZ46" s="390"/>
      <c r="DA46" s="390"/>
      <c r="DB46" s="390"/>
      <c r="DC46" s="390"/>
      <c r="DD46" s="391"/>
      <c r="DE46" s="389">
        <v>3665.42162322034</v>
      </c>
      <c r="DF46" s="390"/>
      <c r="DG46" s="390"/>
      <c r="DH46" s="390"/>
      <c r="DI46" s="390"/>
      <c r="DJ46" s="390"/>
      <c r="DK46" s="390"/>
      <c r="DL46" s="390"/>
      <c r="DM46" s="391"/>
      <c r="DN46" s="389">
        <v>3665.42162322034</v>
      </c>
      <c r="DO46" s="390"/>
      <c r="DP46" s="390"/>
      <c r="DQ46" s="390"/>
      <c r="DR46" s="390"/>
      <c r="DS46" s="390"/>
      <c r="DT46" s="391"/>
      <c r="DU46" s="389">
        <v>0</v>
      </c>
      <c r="DV46" s="390"/>
      <c r="DW46" s="390"/>
      <c r="DX46" s="390"/>
      <c r="DY46" s="390"/>
      <c r="DZ46" s="390"/>
      <c r="EA46" s="391"/>
      <c r="EB46" s="389">
        <f t="shared" si="0"/>
        <v>3665.42162322034</v>
      </c>
      <c r="EC46" s="390"/>
      <c r="ED46" s="390"/>
      <c r="EE46" s="390"/>
      <c r="EF46" s="390"/>
      <c r="EG46" s="390"/>
      <c r="EH46" s="391"/>
      <c r="EI46" s="389">
        <v>0</v>
      </c>
      <c r="EJ46" s="390"/>
      <c r="EK46" s="390"/>
      <c r="EL46" s="390"/>
      <c r="EM46" s="390"/>
      <c r="EN46" s="390"/>
      <c r="EO46" s="391"/>
      <c r="EP46" s="382"/>
      <c r="EQ46" s="383"/>
      <c r="ER46" s="383"/>
      <c r="ES46" s="383"/>
      <c r="ET46" s="383"/>
      <c r="EU46" s="383"/>
      <c r="EV46" s="383"/>
      <c r="EW46" s="383"/>
      <c r="EX46" s="383"/>
      <c r="EY46" s="384"/>
      <c r="FC46"/>
      <c r="FD46"/>
      <c r="FE46"/>
      <c r="FF46"/>
      <c r="FG46"/>
      <c r="FH46"/>
      <c r="FI46"/>
      <c r="FJ46"/>
      <c r="FK46"/>
      <c r="FL46"/>
      <c r="FM46"/>
      <c r="FN46"/>
      <c r="FO46"/>
      <c r="FP46"/>
    </row>
    <row r="47" spans="1:172" s="171" customFormat="1" ht="12.75">
      <c r="A47" s="425" t="s">
        <v>457</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7"/>
      <c r="AN47" s="401" t="s">
        <v>363</v>
      </c>
      <c r="AO47" s="402"/>
      <c r="AP47" s="402"/>
      <c r="AQ47" s="402"/>
      <c r="AR47" s="402"/>
      <c r="AS47" s="402"/>
      <c r="AT47" s="402"/>
      <c r="AU47" s="403"/>
      <c r="AV47" s="404" t="s">
        <v>458</v>
      </c>
      <c r="AW47" s="405"/>
      <c r="AX47" s="405"/>
      <c r="AY47" s="405"/>
      <c r="AZ47" s="405"/>
      <c r="BA47" s="406"/>
      <c r="BB47" s="389"/>
      <c r="BC47" s="390"/>
      <c r="BD47" s="390"/>
      <c r="BE47" s="390"/>
      <c r="BF47" s="390"/>
      <c r="BG47" s="390"/>
      <c r="BH47" s="390"/>
      <c r="BI47" s="390"/>
      <c r="BJ47" s="391"/>
      <c r="BK47" s="389"/>
      <c r="BL47" s="390"/>
      <c r="BM47" s="390"/>
      <c r="BN47" s="390"/>
      <c r="BO47" s="390"/>
      <c r="BP47" s="390"/>
      <c r="BQ47" s="390"/>
      <c r="BR47" s="390"/>
      <c r="BS47" s="391"/>
      <c r="BT47" s="389"/>
      <c r="BU47" s="390"/>
      <c r="BV47" s="390"/>
      <c r="BW47" s="390"/>
      <c r="BX47" s="390"/>
      <c r="BY47" s="390"/>
      <c r="BZ47" s="391"/>
      <c r="CA47" s="389">
        <v>0</v>
      </c>
      <c r="CB47" s="390"/>
      <c r="CC47" s="390"/>
      <c r="CD47" s="390"/>
      <c r="CE47" s="390"/>
      <c r="CF47" s="390"/>
      <c r="CG47" s="391"/>
      <c r="CH47" s="389">
        <f t="shared" si="1"/>
        <v>0</v>
      </c>
      <c r="CI47" s="390"/>
      <c r="CJ47" s="390"/>
      <c r="CK47" s="390"/>
      <c r="CL47" s="390"/>
      <c r="CM47" s="390"/>
      <c r="CN47" s="391"/>
      <c r="CO47" s="389">
        <v>0</v>
      </c>
      <c r="CP47" s="390"/>
      <c r="CQ47" s="390"/>
      <c r="CR47" s="390"/>
      <c r="CS47" s="390"/>
      <c r="CT47" s="390"/>
      <c r="CU47" s="391"/>
      <c r="CV47" s="389"/>
      <c r="CW47" s="390"/>
      <c r="CX47" s="390"/>
      <c r="CY47" s="390"/>
      <c r="CZ47" s="390"/>
      <c r="DA47" s="390"/>
      <c r="DB47" s="390"/>
      <c r="DC47" s="390"/>
      <c r="DD47" s="391"/>
      <c r="DE47" s="389"/>
      <c r="DF47" s="390"/>
      <c r="DG47" s="390"/>
      <c r="DH47" s="390"/>
      <c r="DI47" s="390"/>
      <c r="DJ47" s="390"/>
      <c r="DK47" s="390"/>
      <c r="DL47" s="390"/>
      <c r="DM47" s="391"/>
      <c r="DN47" s="389"/>
      <c r="DO47" s="390"/>
      <c r="DP47" s="390"/>
      <c r="DQ47" s="390"/>
      <c r="DR47" s="390"/>
      <c r="DS47" s="390"/>
      <c r="DT47" s="391"/>
      <c r="DU47" s="389">
        <v>0</v>
      </c>
      <c r="DV47" s="390"/>
      <c r="DW47" s="390"/>
      <c r="DX47" s="390"/>
      <c r="DY47" s="390"/>
      <c r="DZ47" s="390"/>
      <c r="EA47" s="391"/>
      <c r="EB47" s="389">
        <f t="shared" si="0"/>
        <v>0</v>
      </c>
      <c r="EC47" s="390"/>
      <c r="ED47" s="390"/>
      <c r="EE47" s="390"/>
      <c r="EF47" s="390"/>
      <c r="EG47" s="390"/>
      <c r="EH47" s="391"/>
      <c r="EI47" s="389">
        <v>0</v>
      </c>
      <c r="EJ47" s="390"/>
      <c r="EK47" s="390"/>
      <c r="EL47" s="390"/>
      <c r="EM47" s="390"/>
      <c r="EN47" s="390"/>
      <c r="EO47" s="391"/>
      <c r="EP47" s="382"/>
      <c r="EQ47" s="383"/>
      <c r="ER47" s="383"/>
      <c r="ES47" s="383"/>
      <c r="ET47" s="383"/>
      <c r="EU47" s="383"/>
      <c r="EV47" s="383"/>
      <c r="EW47" s="383"/>
      <c r="EX47" s="383"/>
      <c r="EY47" s="384"/>
      <c r="FC47"/>
      <c r="FD47"/>
      <c r="FE47"/>
      <c r="FF47"/>
      <c r="FG47"/>
      <c r="FH47"/>
      <c r="FI47"/>
      <c r="FJ47"/>
      <c r="FK47"/>
      <c r="FL47"/>
      <c r="FM47"/>
      <c r="FN47"/>
      <c r="FO47"/>
      <c r="FP47"/>
    </row>
    <row r="48" spans="1:172" s="171" customFormat="1" ht="23.25" customHeight="1">
      <c r="A48" s="419" t="s">
        <v>459</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1"/>
      <c r="AN48" s="401" t="s">
        <v>363</v>
      </c>
      <c r="AO48" s="402"/>
      <c r="AP48" s="402"/>
      <c r="AQ48" s="402"/>
      <c r="AR48" s="402"/>
      <c r="AS48" s="402"/>
      <c r="AT48" s="402"/>
      <c r="AU48" s="403"/>
      <c r="AV48" s="404" t="s">
        <v>460</v>
      </c>
      <c r="AW48" s="405"/>
      <c r="AX48" s="405"/>
      <c r="AY48" s="405"/>
      <c r="AZ48" s="405"/>
      <c r="BA48" s="406"/>
      <c r="BB48" s="389">
        <f>18961.56+1550.16</f>
        <v>20511.72</v>
      </c>
      <c r="BC48" s="390"/>
      <c r="BD48" s="390"/>
      <c r="BE48" s="390"/>
      <c r="BF48" s="390"/>
      <c r="BG48" s="390"/>
      <c r="BH48" s="390"/>
      <c r="BI48" s="390"/>
      <c r="BJ48" s="391"/>
      <c r="BK48" s="389">
        <f>18961.56+1550.16</f>
        <v>20511.72</v>
      </c>
      <c r="BL48" s="390"/>
      <c r="BM48" s="390"/>
      <c r="BN48" s="390"/>
      <c r="BO48" s="390"/>
      <c r="BP48" s="390"/>
      <c r="BQ48" s="390"/>
      <c r="BR48" s="390"/>
      <c r="BS48" s="391"/>
      <c r="BT48" s="389">
        <f>18961.56+1550.16</f>
        <v>20511.72</v>
      </c>
      <c r="BU48" s="390"/>
      <c r="BV48" s="390"/>
      <c r="BW48" s="390"/>
      <c r="BX48" s="390"/>
      <c r="BY48" s="390"/>
      <c r="BZ48" s="391"/>
      <c r="CA48" s="389">
        <v>0</v>
      </c>
      <c r="CB48" s="390"/>
      <c r="CC48" s="390"/>
      <c r="CD48" s="390"/>
      <c r="CE48" s="390"/>
      <c r="CF48" s="390"/>
      <c r="CG48" s="391"/>
      <c r="CH48" s="389">
        <f>BT48+CA48</f>
        <v>20511.72</v>
      </c>
      <c r="CI48" s="390"/>
      <c r="CJ48" s="390"/>
      <c r="CK48" s="390"/>
      <c r="CL48" s="390"/>
      <c r="CM48" s="390"/>
      <c r="CN48" s="391"/>
      <c r="CO48" s="389">
        <v>0</v>
      </c>
      <c r="CP48" s="390"/>
      <c r="CQ48" s="390"/>
      <c r="CR48" s="390"/>
      <c r="CS48" s="390"/>
      <c r="CT48" s="390"/>
      <c r="CU48" s="391"/>
      <c r="CV48" s="389">
        <f>708.98323+1928.87606</f>
        <v>2637.8592900000003</v>
      </c>
      <c r="CW48" s="390"/>
      <c r="CX48" s="390"/>
      <c r="CY48" s="390"/>
      <c r="CZ48" s="390"/>
      <c r="DA48" s="390"/>
      <c r="DB48" s="390"/>
      <c r="DC48" s="390"/>
      <c r="DD48" s="391"/>
      <c r="DE48" s="389">
        <f>708.98323+1928.87606</f>
        <v>2637.8592900000003</v>
      </c>
      <c r="DF48" s="390"/>
      <c r="DG48" s="390"/>
      <c r="DH48" s="390"/>
      <c r="DI48" s="390"/>
      <c r="DJ48" s="390"/>
      <c r="DK48" s="390"/>
      <c r="DL48" s="390"/>
      <c r="DM48" s="391"/>
      <c r="DN48" s="389">
        <f>708.98323+1928.87606</f>
        <v>2637.8592900000003</v>
      </c>
      <c r="DO48" s="390"/>
      <c r="DP48" s="390"/>
      <c r="DQ48" s="390"/>
      <c r="DR48" s="390"/>
      <c r="DS48" s="390"/>
      <c r="DT48" s="391"/>
      <c r="DU48" s="389">
        <v>0</v>
      </c>
      <c r="DV48" s="390"/>
      <c r="DW48" s="390"/>
      <c r="DX48" s="390"/>
      <c r="DY48" s="390"/>
      <c r="DZ48" s="390"/>
      <c r="EA48" s="391"/>
      <c r="EB48" s="389">
        <f t="shared" si="0"/>
        <v>2637.8592900000003</v>
      </c>
      <c r="EC48" s="390"/>
      <c r="ED48" s="390"/>
      <c r="EE48" s="390"/>
      <c r="EF48" s="390"/>
      <c r="EG48" s="390"/>
      <c r="EH48" s="391"/>
      <c r="EI48" s="389">
        <v>0</v>
      </c>
      <c r="EJ48" s="390"/>
      <c r="EK48" s="390"/>
      <c r="EL48" s="390"/>
      <c r="EM48" s="390"/>
      <c r="EN48" s="390"/>
      <c r="EO48" s="391"/>
      <c r="EP48" s="382"/>
      <c r="EQ48" s="383"/>
      <c r="ER48" s="383"/>
      <c r="ES48" s="383"/>
      <c r="ET48" s="383"/>
      <c r="EU48" s="383"/>
      <c r="EV48" s="383"/>
      <c r="EW48" s="383"/>
      <c r="EX48" s="383"/>
      <c r="EY48" s="384"/>
      <c r="FC48"/>
      <c r="FD48"/>
      <c r="FE48"/>
      <c r="FF48"/>
      <c r="FG48"/>
      <c r="FH48"/>
      <c r="FI48"/>
      <c r="FJ48"/>
      <c r="FK48"/>
      <c r="FL48"/>
      <c r="FM48"/>
      <c r="FN48"/>
      <c r="FO48"/>
      <c r="FP48"/>
    </row>
    <row r="49" spans="1:172" s="171" customFormat="1" ht="50.25" customHeight="1">
      <c r="A49" s="419" t="s">
        <v>461</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1"/>
      <c r="AN49" s="401" t="s">
        <v>363</v>
      </c>
      <c r="AO49" s="402"/>
      <c r="AP49" s="402"/>
      <c r="AQ49" s="402"/>
      <c r="AR49" s="402"/>
      <c r="AS49" s="402"/>
      <c r="AT49" s="402"/>
      <c r="AU49" s="403"/>
      <c r="AV49" s="404" t="s">
        <v>462</v>
      </c>
      <c r="AW49" s="405"/>
      <c r="AX49" s="405"/>
      <c r="AY49" s="405"/>
      <c r="AZ49" s="405"/>
      <c r="BA49" s="406"/>
      <c r="BB49" s="389">
        <v>0</v>
      </c>
      <c r="BC49" s="390"/>
      <c r="BD49" s="390"/>
      <c r="BE49" s="390"/>
      <c r="BF49" s="390"/>
      <c r="BG49" s="390"/>
      <c r="BH49" s="390"/>
      <c r="BI49" s="390"/>
      <c r="BJ49" s="391"/>
      <c r="BK49" s="389">
        <v>0</v>
      </c>
      <c r="BL49" s="390"/>
      <c r="BM49" s="390"/>
      <c r="BN49" s="390"/>
      <c r="BO49" s="390"/>
      <c r="BP49" s="390"/>
      <c r="BQ49" s="390"/>
      <c r="BR49" s="390"/>
      <c r="BS49" s="391"/>
      <c r="BT49" s="389">
        <v>0</v>
      </c>
      <c r="BU49" s="390"/>
      <c r="BV49" s="390"/>
      <c r="BW49" s="390"/>
      <c r="BX49" s="390"/>
      <c r="BY49" s="390"/>
      <c r="BZ49" s="391"/>
      <c r="CA49" s="389">
        <v>0</v>
      </c>
      <c r="CB49" s="390"/>
      <c r="CC49" s="390"/>
      <c r="CD49" s="390"/>
      <c r="CE49" s="390"/>
      <c r="CF49" s="390"/>
      <c r="CG49" s="391"/>
      <c r="CH49" s="389">
        <f t="shared" si="1"/>
        <v>0</v>
      </c>
      <c r="CI49" s="390"/>
      <c r="CJ49" s="390"/>
      <c r="CK49" s="390"/>
      <c r="CL49" s="390"/>
      <c r="CM49" s="390"/>
      <c r="CN49" s="391"/>
      <c r="CO49" s="389">
        <v>0</v>
      </c>
      <c r="CP49" s="390"/>
      <c r="CQ49" s="390"/>
      <c r="CR49" s="390"/>
      <c r="CS49" s="390"/>
      <c r="CT49" s="390"/>
      <c r="CU49" s="391"/>
      <c r="CV49" s="389">
        <v>0</v>
      </c>
      <c r="CW49" s="390"/>
      <c r="CX49" s="390"/>
      <c r="CY49" s="390"/>
      <c r="CZ49" s="390"/>
      <c r="DA49" s="390"/>
      <c r="DB49" s="390"/>
      <c r="DC49" s="390"/>
      <c r="DD49" s="391"/>
      <c r="DE49" s="389">
        <v>0</v>
      </c>
      <c r="DF49" s="390"/>
      <c r="DG49" s="390"/>
      <c r="DH49" s="390"/>
      <c r="DI49" s="390"/>
      <c r="DJ49" s="390"/>
      <c r="DK49" s="390"/>
      <c r="DL49" s="390"/>
      <c r="DM49" s="391"/>
      <c r="DN49" s="389">
        <v>0</v>
      </c>
      <c r="DO49" s="390"/>
      <c r="DP49" s="390"/>
      <c r="DQ49" s="390"/>
      <c r="DR49" s="390"/>
      <c r="DS49" s="390"/>
      <c r="DT49" s="391"/>
      <c r="DU49" s="389">
        <v>0</v>
      </c>
      <c r="DV49" s="390"/>
      <c r="DW49" s="390"/>
      <c r="DX49" s="390"/>
      <c r="DY49" s="390"/>
      <c r="DZ49" s="390"/>
      <c r="EA49" s="391"/>
      <c r="EB49" s="389">
        <f t="shared" si="0"/>
        <v>0</v>
      </c>
      <c r="EC49" s="390"/>
      <c r="ED49" s="390"/>
      <c r="EE49" s="390"/>
      <c r="EF49" s="390"/>
      <c r="EG49" s="390"/>
      <c r="EH49" s="391"/>
      <c r="EI49" s="389">
        <v>0</v>
      </c>
      <c r="EJ49" s="390"/>
      <c r="EK49" s="390"/>
      <c r="EL49" s="390"/>
      <c r="EM49" s="390"/>
      <c r="EN49" s="390"/>
      <c r="EO49" s="391"/>
      <c r="EP49" s="382"/>
      <c r="EQ49" s="383"/>
      <c r="ER49" s="383"/>
      <c r="ES49" s="383"/>
      <c r="ET49" s="383"/>
      <c r="EU49" s="383"/>
      <c r="EV49" s="383"/>
      <c r="EW49" s="383"/>
      <c r="EX49" s="383"/>
      <c r="EY49" s="384"/>
      <c r="FC49"/>
      <c r="FD49"/>
      <c r="FE49"/>
      <c r="FF49"/>
      <c r="FG49"/>
      <c r="FH49"/>
      <c r="FI49"/>
      <c r="FJ49"/>
      <c r="FK49"/>
      <c r="FL49"/>
      <c r="FM49"/>
      <c r="FN49"/>
      <c r="FO49"/>
      <c r="FP49"/>
    </row>
    <row r="50" spans="1:172" s="171" customFormat="1" ht="12.75">
      <c r="A50" s="419" t="s">
        <v>385</v>
      </c>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1"/>
      <c r="AN50" s="401" t="s">
        <v>363</v>
      </c>
      <c r="AO50" s="402"/>
      <c r="AP50" s="402"/>
      <c r="AQ50" s="402"/>
      <c r="AR50" s="402"/>
      <c r="AS50" s="402"/>
      <c r="AT50" s="402"/>
      <c r="AU50" s="403"/>
      <c r="AV50" s="404" t="s">
        <v>463</v>
      </c>
      <c r="AW50" s="405"/>
      <c r="AX50" s="405"/>
      <c r="AY50" s="405"/>
      <c r="AZ50" s="405"/>
      <c r="BA50" s="406"/>
      <c r="BB50" s="389">
        <v>87866.8598</v>
      </c>
      <c r="BC50" s="390"/>
      <c r="BD50" s="390"/>
      <c r="BE50" s="390"/>
      <c r="BF50" s="390"/>
      <c r="BG50" s="390"/>
      <c r="BH50" s="390"/>
      <c r="BI50" s="390"/>
      <c r="BJ50" s="391"/>
      <c r="BK50" s="389">
        <v>87866.8598</v>
      </c>
      <c r="BL50" s="390"/>
      <c r="BM50" s="390"/>
      <c r="BN50" s="390"/>
      <c r="BO50" s="390"/>
      <c r="BP50" s="390"/>
      <c r="BQ50" s="390"/>
      <c r="BR50" s="390"/>
      <c r="BS50" s="391"/>
      <c r="BT50" s="389">
        <v>87866.8598</v>
      </c>
      <c r="BU50" s="390"/>
      <c r="BV50" s="390"/>
      <c r="BW50" s="390"/>
      <c r="BX50" s="390"/>
      <c r="BY50" s="390"/>
      <c r="BZ50" s="391"/>
      <c r="CA50" s="389">
        <v>0</v>
      </c>
      <c r="CB50" s="390"/>
      <c r="CC50" s="390"/>
      <c r="CD50" s="390"/>
      <c r="CE50" s="390"/>
      <c r="CF50" s="390"/>
      <c r="CG50" s="391"/>
      <c r="CH50" s="389">
        <f t="shared" si="1"/>
        <v>87866.8598</v>
      </c>
      <c r="CI50" s="390"/>
      <c r="CJ50" s="390"/>
      <c r="CK50" s="390"/>
      <c r="CL50" s="390"/>
      <c r="CM50" s="390"/>
      <c r="CN50" s="391"/>
      <c r="CO50" s="389">
        <v>0</v>
      </c>
      <c r="CP50" s="390"/>
      <c r="CQ50" s="390"/>
      <c r="CR50" s="390"/>
      <c r="CS50" s="390"/>
      <c r="CT50" s="390"/>
      <c r="CU50" s="391"/>
      <c r="CV50" s="389">
        <v>80325.2714092177</v>
      </c>
      <c r="CW50" s="390"/>
      <c r="CX50" s="390"/>
      <c r="CY50" s="390"/>
      <c r="CZ50" s="390"/>
      <c r="DA50" s="390"/>
      <c r="DB50" s="390"/>
      <c r="DC50" s="390"/>
      <c r="DD50" s="391"/>
      <c r="DE50" s="389">
        <v>80325.2714092177</v>
      </c>
      <c r="DF50" s="390"/>
      <c r="DG50" s="390"/>
      <c r="DH50" s="390"/>
      <c r="DI50" s="390"/>
      <c r="DJ50" s="390"/>
      <c r="DK50" s="390"/>
      <c r="DL50" s="390"/>
      <c r="DM50" s="391"/>
      <c r="DN50" s="389">
        <f>80325.2714092177-EI50</f>
        <v>80247.5946392177</v>
      </c>
      <c r="DO50" s="390"/>
      <c r="DP50" s="390"/>
      <c r="DQ50" s="390"/>
      <c r="DR50" s="390"/>
      <c r="DS50" s="390"/>
      <c r="DT50" s="391"/>
      <c r="DU50" s="389">
        <v>0</v>
      </c>
      <c r="DV50" s="390"/>
      <c r="DW50" s="390"/>
      <c r="DX50" s="390"/>
      <c r="DY50" s="390"/>
      <c r="DZ50" s="390"/>
      <c r="EA50" s="391"/>
      <c r="EB50" s="389">
        <f t="shared" si="0"/>
        <v>80247.5946392177</v>
      </c>
      <c r="EC50" s="390"/>
      <c r="ED50" s="390"/>
      <c r="EE50" s="390"/>
      <c r="EF50" s="390"/>
      <c r="EG50" s="390"/>
      <c r="EH50" s="391"/>
      <c r="EI50" s="389">
        <v>77.67677</v>
      </c>
      <c r="EJ50" s="390"/>
      <c r="EK50" s="390"/>
      <c r="EL50" s="390"/>
      <c r="EM50" s="390"/>
      <c r="EN50" s="390"/>
      <c r="EO50" s="391"/>
      <c r="EP50" s="382"/>
      <c r="EQ50" s="383"/>
      <c r="ER50" s="383"/>
      <c r="ES50" s="383"/>
      <c r="ET50" s="383"/>
      <c r="EU50" s="383"/>
      <c r="EV50" s="383"/>
      <c r="EW50" s="383"/>
      <c r="EX50" s="383"/>
      <c r="EY50" s="384"/>
      <c r="FC50"/>
      <c r="FD50"/>
      <c r="FE50"/>
      <c r="FF50"/>
      <c r="FG50"/>
      <c r="FH50"/>
      <c r="FI50"/>
      <c r="FJ50"/>
      <c r="FK50"/>
      <c r="FL50"/>
      <c r="FM50"/>
      <c r="FN50"/>
      <c r="FO50"/>
      <c r="FP50"/>
    </row>
    <row r="51" spans="1:172" s="171" customFormat="1" ht="21" customHeight="1">
      <c r="A51" s="407" t="s">
        <v>464</v>
      </c>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9"/>
      <c r="AN51" s="395" t="s">
        <v>363</v>
      </c>
      <c r="AO51" s="396"/>
      <c r="AP51" s="396"/>
      <c r="AQ51" s="396"/>
      <c r="AR51" s="396"/>
      <c r="AS51" s="396"/>
      <c r="AT51" s="396"/>
      <c r="AU51" s="397"/>
      <c r="AV51" s="398" t="s">
        <v>465</v>
      </c>
      <c r="AW51" s="399"/>
      <c r="AX51" s="399"/>
      <c r="AY51" s="399"/>
      <c r="AZ51" s="399"/>
      <c r="BA51" s="400"/>
      <c r="BB51" s="389">
        <f>SUM(BB52:BJ56)</f>
        <v>129397</v>
      </c>
      <c r="BC51" s="390"/>
      <c r="BD51" s="390"/>
      <c r="BE51" s="390"/>
      <c r="BF51" s="390"/>
      <c r="BG51" s="390"/>
      <c r="BH51" s="390"/>
      <c r="BI51" s="390"/>
      <c r="BJ51" s="391"/>
      <c r="BK51" s="386">
        <f>SUM(BK52:BS56)</f>
        <v>129397</v>
      </c>
      <c r="BL51" s="387"/>
      <c r="BM51" s="387"/>
      <c r="BN51" s="387"/>
      <c r="BO51" s="387"/>
      <c r="BP51" s="387"/>
      <c r="BQ51" s="387"/>
      <c r="BR51" s="387"/>
      <c r="BS51" s="388"/>
      <c r="BT51" s="389">
        <f>SUM(BT52:CB56)</f>
        <v>106700.56999999999</v>
      </c>
      <c r="BU51" s="390"/>
      <c r="BV51" s="390"/>
      <c r="BW51" s="390"/>
      <c r="BX51" s="390"/>
      <c r="BY51" s="390"/>
      <c r="BZ51" s="391"/>
      <c r="CA51" s="386">
        <v>0</v>
      </c>
      <c r="CB51" s="387"/>
      <c r="CC51" s="387"/>
      <c r="CD51" s="387"/>
      <c r="CE51" s="387"/>
      <c r="CF51" s="387"/>
      <c r="CG51" s="388"/>
      <c r="CH51" s="389">
        <f t="shared" si="1"/>
        <v>106700.56999999999</v>
      </c>
      <c r="CI51" s="390"/>
      <c r="CJ51" s="390"/>
      <c r="CK51" s="390"/>
      <c r="CL51" s="390"/>
      <c r="CM51" s="390"/>
      <c r="CN51" s="391"/>
      <c r="CO51" s="386">
        <v>0</v>
      </c>
      <c r="CP51" s="387"/>
      <c r="CQ51" s="387"/>
      <c r="CR51" s="387"/>
      <c r="CS51" s="387"/>
      <c r="CT51" s="387"/>
      <c r="CU51" s="388"/>
      <c r="CV51" s="386">
        <f>SUM(CV52:DD56)</f>
        <v>95092</v>
      </c>
      <c r="CW51" s="387"/>
      <c r="CX51" s="387"/>
      <c r="CY51" s="387"/>
      <c r="CZ51" s="387"/>
      <c r="DA51" s="387"/>
      <c r="DB51" s="387"/>
      <c r="DC51" s="387"/>
      <c r="DD51" s="388"/>
      <c r="DE51" s="386">
        <f>SUM(DE52:DM56)</f>
        <v>95092</v>
      </c>
      <c r="DF51" s="387"/>
      <c r="DG51" s="387"/>
      <c r="DH51" s="387"/>
      <c r="DI51" s="387"/>
      <c r="DJ51" s="387"/>
      <c r="DK51" s="387"/>
      <c r="DL51" s="387"/>
      <c r="DM51" s="388"/>
      <c r="DN51" s="389">
        <f>SUM(DN52:DV56)</f>
        <v>81466.85</v>
      </c>
      <c r="DO51" s="390"/>
      <c r="DP51" s="390"/>
      <c r="DQ51" s="390"/>
      <c r="DR51" s="390"/>
      <c r="DS51" s="390"/>
      <c r="DT51" s="391"/>
      <c r="DU51" s="386">
        <v>0</v>
      </c>
      <c r="DV51" s="387"/>
      <c r="DW51" s="387"/>
      <c r="DX51" s="387"/>
      <c r="DY51" s="387"/>
      <c r="DZ51" s="387"/>
      <c r="EA51" s="388"/>
      <c r="EB51" s="389">
        <f t="shared" si="0"/>
        <v>81466.85</v>
      </c>
      <c r="EC51" s="390"/>
      <c r="ED51" s="390"/>
      <c r="EE51" s="390"/>
      <c r="EF51" s="390"/>
      <c r="EG51" s="390"/>
      <c r="EH51" s="391"/>
      <c r="EI51" s="386">
        <v>0</v>
      </c>
      <c r="EJ51" s="387"/>
      <c r="EK51" s="387"/>
      <c r="EL51" s="387"/>
      <c r="EM51" s="387"/>
      <c r="EN51" s="387"/>
      <c r="EO51" s="388"/>
      <c r="EP51" s="410"/>
      <c r="EQ51" s="411"/>
      <c r="ER51" s="411"/>
      <c r="ES51" s="411"/>
      <c r="ET51" s="411"/>
      <c r="EU51" s="411"/>
      <c r="EV51" s="411"/>
      <c r="EW51" s="411"/>
      <c r="EX51" s="411"/>
      <c r="EY51" s="412"/>
      <c r="FC51"/>
      <c r="FD51"/>
      <c r="FE51"/>
      <c r="FF51"/>
      <c r="FG51"/>
      <c r="FH51"/>
      <c r="FI51"/>
      <c r="FJ51"/>
      <c r="FK51"/>
      <c r="FL51"/>
      <c r="FM51"/>
      <c r="FN51"/>
      <c r="FO51"/>
      <c r="FP51"/>
    </row>
    <row r="52" spans="1:172" s="171" customFormat="1" ht="12.75">
      <c r="A52" s="419" t="s">
        <v>466</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1"/>
      <c r="AN52" s="395" t="s">
        <v>363</v>
      </c>
      <c r="AO52" s="396"/>
      <c r="AP52" s="396"/>
      <c r="AQ52" s="396"/>
      <c r="AR52" s="396"/>
      <c r="AS52" s="396"/>
      <c r="AT52" s="396"/>
      <c r="AU52" s="397"/>
      <c r="AV52" s="398" t="s">
        <v>467</v>
      </c>
      <c r="AW52" s="399"/>
      <c r="AX52" s="399"/>
      <c r="AY52" s="399"/>
      <c r="AZ52" s="399"/>
      <c r="BA52" s="400"/>
      <c r="BB52" s="389">
        <v>0</v>
      </c>
      <c r="BC52" s="390"/>
      <c r="BD52" s="390"/>
      <c r="BE52" s="390"/>
      <c r="BF52" s="390"/>
      <c r="BG52" s="390"/>
      <c r="BH52" s="390"/>
      <c r="BI52" s="390"/>
      <c r="BJ52" s="391"/>
      <c r="BK52" s="386">
        <v>0</v>
      </c>
      <c r="BL52" s="387"/>
      <c r="BM52" s="387"/>
      <c r="BN52" s="387"/>
      <c r="BO52" s="387"/>
      <c r="BP52" s="387"/>
      <c r="BQ52" s="387"/>
      <c r="BR52" s="387"/>
      <c r="BS52" s="388"/>
      <c r="BT52" s="389">
        <v>0</v>
      </c>
      <c r="BU52" s="390"/>
      <c r="BV52" s="390"/>
      <c r="BW52" s="390"/>
      <c r="BX52" s="390"/>
      <c r="BY52" s="390"/>
      <c r="BZ52" s="391"/>
      <c r="CA52" s="386">
        <v>0</v>
      </c>
      <c r="CB52" s="387"/>
      <c r="CC52" s="387"/>
      <c r="CD52" s="387"/>
      <c r="CE52" s="387"/>
      <c r="CF52" s="387"/>
      <c r="CG52" s="388"/>
      <c r="CH52" s="389">
        <f t="shared" si="1"/>
        <v>0</v>
      </c>
      <c r="CI52" s="390"/>
      <c r="CJ52" s="390"/>
      <c r="CK52" s="390"/>
      <c r="CL52" s="390"/>
      <c r="CM52" s="390"/>
      <c r="CN52" s="391"/>
      <c r="CO52" s="386">
        <v>0</v>
      </c>
      <c r="CP52" s="387"/>
      <c r="CQ52" s="387"/>
      <c r="CR52" s="387"/>
      <c r="CS52" s="387"/>
      <c r="CT52" s="387"/>
      <c r="CU52" s="388"/>
      <c r="CV52" s="386">
        <v>0</v>
      </c>
      <c r="CW52" s="387"/>
      <c r="CX52" s="387"/>
      <c r="CY52" s="387"/>
      <c r="CZ52" s="387"/>
      <c r="DA52" s="387"/>
      <c r="DB52" s="387"/>
      <c r="DC52" s="387"/>
      <c r="DD52" s="388"/>
      <c r="DE52" s="386">
        <v>0</v>
      </c>
      <c r="DF52" s="387"/>
      <c r="DG52" s="387"/>
      <c r="DH52" s="387"/>
      <c r="DI52" s="387"/>
      <c r="DJ52" s="387"/>
      <c r="DK52" s="387"/>
      <c r="DL52" s="387"/>
      <c r="DM52" s="388"/>
      <c r="DN52" s="389">
        <v>0</v>
      </c>
      <c r="DO52" s="390"/>
      <c r="DP52" s="390"/>
      <c r="DQ52" s="390"/>
      <c r="DR52" s="390"/>
      <c r="DS52" s="390"/>
      <c r="DT52" s="391"/>
      <c r="DU52" s="386">
        <v>0</v>
      </c>
      <c r="DV52" s="387"/>
      <c r="DW52" s="387"/>
      <c r="DX52" s="387"/>
      <c r="DY52" s="387"/>
      <c r="DZ52" s="387"/>
      <c r="EA52" s="388"/>
      <c r="EB52" s="389">
        <f t="shared" si="0"/>
        <v>0</v>
      </c>
      <c r="EC52" s="390"/>
      <c r="ED52" s="390"/>
      <c r="EE52" s="390"/>
      <c r="EF52" s="390"/>
      <c r="EG52" s="390"/>
      <c r="EH52" s="391"/>
      <c r="EI52" s="386">
        <v>0</v>
      </c>
      <c r="EJ52" s="387"/>
      <c r="EK52" s="387"/>
      <c r="EL52" s="387"/>
      <c r="EM52" s="387"/>
      <c r="EN52" s="387"/>
      <c r="EO52" s="388"/>
      <c r="EP52" s="410"/>
      <c r="EQ52" s="411"/>
      <c r="ER52" s="411"/>
      <c r="ES52" s="411"/>
      <c r="ET52" s="411"/>
      <c r="EU52" s="411"/>
      <c r="EV52" s="411"/>
      <c r="EW52" s="411"/>
      <c r="EX52" s="411"/>
      <c r="EY52" s="412"/>
      <c r="FC52"/>
      <c r="FD52"/>
      <c r="FE52"/>
      <c r="FF52"/>
      <c r="FG52"/>
      <c r="FH52"/>
      <c r="FI52"/>
      <c r="FJ52"/>
      <c r="FK52"/>
      <c r="FL52"/>
      <c r="FM52"/>
      <c r="FN52"/>
      <c r="FO52"/>
      <c r="FP52"/>
    </row>
    <row r="53" spans="1:172" s="171" customFormat="1" ht="12.75">
      <c r="A53" s="419" t="s">
        <v>468</v>
      </c>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1"/>
      <c r="AN53" s="395" t="s">
        <v>363</v>
      </c>
      <c r="AO53" s="396"/>
      <c r="AP53" s="396"/>
      <c r="AQ53" s="396"/>
      <c r="AR53" s="396"/>
      <c r="AS53" s="396"/>
      <c r="AT53" s="396"/>
      <c r="AU53" s="397"/>
      <c r="AV53" s="398" t="s">
        <v>469</v>
      </c>
      <c r="AW53" s="399"/>
      <c r="AX53" s="399"/>
      <c r="AY53" s="399"/>
      <c r="AZ53" s="399"/>
      <c r="BA53" s="400"/>
      <c r="BB53" s="389">
        <f>BK53</f>
        <v>100568</v>
      </c>
      <c r="BC53" s="390"/>
      <c r="BD53" s="390"/>
      <c r="BE53" s="390"/>
      <c r="BF53" s="390"/>
      <c r="BG53" s="390"/>
      <c r="BH53" s="390"/>
      <c r="BI53" s="390"/>
      <c r="BJ53" s="391"/>
      <c r="BK53" s="416">
        <f>CH53+CO53</f>
        <v>100568</v>
      </c>
      <c r="BL53" s="417"/>
      <c r="BM53" s="417"/>
      <c r="BN53" s="417"/>
      <c r="BO53" s="417"/>
      <c r="BP53" s="417"/>
      <c r="BQ53" s="417"/>
      <c r="BR53" s="417"/>
      <c r="BS53" s="418"/>
      <c r="BT53" s="389">
        <v>100568</v>
      </c>
      <c r="BU53" s="390"/>
      <c r="BV53" s="390"/>
      <c r="BW53" s="390"/>
      <c r="BX53" s="390"/>
      <c r="BY53" s="390"/>
      <c r="BZ53" s="391"/>
      <c r="CA53" s="386">
        <v>0</v>
      </c>
      <c r="CB53" s="387"/>
      <c r="CC53" s="387"/>
      <c r="CD53" s="387"/>
      <c r="CE53" s="387"/>
      <c r="CF53" s="387"/>
      <c r="CG53" s="388"/>
      <c r="CH53" s="389">
        <f t="shared" si="1"/>
        <v>100568</v>
      </c>
      <c r="CI53" s="390"/>
      <c r="CJ53" s="390"/>
      <c r="CK53" s="390"/>
      <c r="CL53" s="390"/>
      <c r="CM53" s="390"/>
      <c r="CN53" s="391"/>
      <c r="CO53" s="386">
        <v>0</v>
      </c>
      <c r="CP53" s="387"/>
      <c r="CQ53" s="387"/>
      <c r="CR53" s="387"/>
      <c r="CS53" s="387"/>
      <c r="CT53" s="387"/>
      <c r="CU53" s="388"/>
      <c r="CV53" s="386">
        <f>DE53</f>
        <v>78097</v>
      </c>
      <c r="CW53" s="387"/>
      <c r="CX53" s="387"/>
      <c r="CY53" s="387"/>
      <c r="CZ53" s="387"/>
      <c r="DA53" s="387"/>
      <c r="DB53" s="387"/>
      <c r="DC53" s="387"/>
      <c r="DD53" s="388"/>
      <c r="DE53" s="386">
        <f>DN53</f>
        <v>78097</v>
      </c>
      <c r="DF53" s="387"/>
      <c r="DG53" s="387"/>
      <c r="DH53" s="387"/>
      <c r="DI53" s="387"/>
      <c r="DJ53" s="387"/>
      <c r="DK53" s="387"/>
      <c r="DL53" s="387"/>
      <c r="DM53" s="388"/>
      <c r="DN53" s="389">
        <v>78097</v>
      </c>
      <c r="DO53" s="390"/>
      <c r="DP53" s="390"/>
      <c r="DQ53" s="390"/>
      <c r="DR53" s="390"/>
      <c r="DS53" s="390"/>
      <c r="DT53" s="391"/>
      <c r="DU53" s="386">
        <v>0</v>
      </c>
      <c r="DV53" s="387"/>
      <c r="DW53" s="387"/>
      <c r="DX53" s="387"/>
      <c r="DY53" s="387"/>
      <c r="DZ53" s="387"/>
      <c r="EA53" s="388"/>
      <c r="EB53" s="389">
        <f t="shared" si="0"/>
        <v>78097</v>
      </c>
      <c r="EC53" s="390"/>
      <c r="ED53" s="390"/>
      <c r="EE53" s="390"/>
      <c r="EF53" s="390"/>
      <c r="EG53" s="390"/>
      <c r="EH53" s="391"/>
      <c r="EI53" s="386">
        <v>0</v>
      </c>
      <c r="EJ53" s="387"/>
      <c r="EK53" s="387"/>
      <c r="EL53" s="387"/>
      <c r="EM53" s="387"/>
      <c r="EN53" s="387"/>
      <c r="EO53" s="388"/>
      <c r="EP53" s="410"/>
      <c r="EQ53" s="411"/>
      <c r="ER53" s="411"/>
      <c r="ES53" s="411"/>
      <c r="ET53" s="411"/>
      <c r="EU53" s="411"/>
      <c r="EV53" s="411"/>
      <c r="EW53" s="411"/>
      <c r="EX53" s="411"/>
      <c r="EY53" s="412"/>
      <c r="FC53"/>
      <c r="FD53"/>
      <c r="FE53"/>
      <c r="FF53"/>
      <c r="FG53"/>
      <c r="FH53"/>
      <c r="FI53"/>
      <c r="FJ53"/>
      <c r="FK53"/>
      <c r="FL53"/>
      <c r="FM53"/>
      <c r="FN53"/>
      <c r="FO53"/>
      <c r="FP53"/>
    </row>
    <row r="54" spans="1:172" s="171" customFormat="1" ht="12.75">
      <c r="A54" s="419" t="s">
        <v>470</v>
      </c>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1"/>
      <c r="AN54" s="395" t="s">
        <v>363</v>
      </c>
      <c r="AO54" s="396"/>
      <c r="AP54" s="396"/>
      <c r="AQ54" s="396"/>
      <c r="AR54" s="396"/>
      <c r="AS54" s="396"/>
      <c r="AT54" s="396"/>
      <c r="AU54" s="397"/>
      <c r="AV54" s="398" t="s">
        <v>471</v>
      </c>
      <c r="AW54" s="399"/>
      <c r="AX54" s="399"/>
      <c r="AY54" s="399"/>
      <c r="AZ54" s="399"/>
      <c r="BA54" s="400"/>
      <c r="BB54" s="389"/>
      <c r="BC54" s="390"/>
      <c r="BD54" s="390"/>
      <c r="BE54" s="390"/>
      <c r="BF54" s="390"/>
      <c r="BG54" s="390"/>
      <c r="BH54" s="390"/>
      <c r="BI54" s="390"/>
      <c r="BJ54" s="391"/>
      <c r="BK54" s="386"/>
      <c r="BL54" s="387"/>
      <c r="BM54" s="387"/>
      <c r="BN54" s="387"/>
      <c r="BO54" s="387"/>
      <c r="BP54" s="387"/>
      <c r="BQ54" s="387"/>
      <c r="BR54" s="387"/>
      <c r="BS54" s="388"/>
      <c r="BT54" s="389"/>
      <c r="BU54" s="390"/>
      <c r="BV54" s="390"/>
      <c r="BW54" s="390"/>
      <c r="BX54" s="390"/>
      <c r="BY54" s="390"/>
      <c r="BZ54" s="391"/>
      <c r="CA54" s="386">
        <v>0</v>
      </c>
      <c r="CB54" s="387"/>
      <c r="CC54" s="387"/>
      <c r="CD54" s="387"/>
      <c r="CE54" s="387"/>
      <c r="CF54" s="387"/>
      <c r="CG54" s="388"/>
      <c r="CH54" s="389">
        <f t="shared" si="1"/>
        <v>0</v>
      </c>
      <c r="CI54" s="390"/>
      <c r="CJ54" s="390"/>
      <c r="CK54" s="390"/>
      <c r="CL54" s="390"/>
      <c r="CM54" s="390"/>
      <c r="CN54" s="391"/>
      <c r="CO54" s="386">
        <v>0</v>
      </c>
      <c r="CP54" s="387"/>
      <c r="CQ54" s="387"/>
      <c r="CR54" s="387"/>
      <c r="CS54" s="387"/>
      <c r="CT54" s="387"/>
      <c r="CU54" s="388"/>
      <c r="CV54" s="386"/>
      <c r="CW54" s="387"/>
      <c r="CX54" s="387"/>
      <c r="CY54" s="387"/>
      <c r="CZ54" s="387"/>
      <c r="DA54" s="387"/>
      <c r="DB54" s="387"/>
      <c r="DC54" s="387"/>
      <c r="DD54" s="388"/>
      <c r="DE54" s="386"/>
      <c r="DF54" s="387"/>
      <c r="DG54" s="387"/>
      <c r="DH54" s="387"/>
      <c r="DI54" s="387"/>
      <c r="DJ54" s="387"/>
      <c r="DK54" s="387"/>
      <c r="DL54" s="387"/>
      <c r="DM54" s="388"/>
      <c r="DN54" s="389"/>
      <c r="DO54" s="390"/>
      <c r="DP54" s="390"/>
      <c r="DQ54" s="390"/>
      <c r="DR54" s="390"/>
      <c r="DS54" s="390"/>
      <c r="DT54" s="391"/>
      <c r="DU54" s="386">
        <v>0</v>
      </c>
      <c r="DV54" s="387"/>
      <c r="DW54" s="387"/>
      <c r="DX54" s="387"/>
      <c r="DY54" s="387"/>
      <c r="DZ54" s="387"/>
      <c r="EA54" s="388"/>
      <c r="EB54" s="389">
        <f t="shared" si="0"/>
        <v>0</v>
      </c>
      <c r="EC54" s="390"/>
      <c r="ED54" s="390"/>
      <c r="EE54" s="390"/>
      <c r="EF54" s="390"/>
      <c r="EG54" s="390"/>
      <c r="EH54" s="391"/>
      <c r="EI54" s="386">
        <v>0</v>
      </c>
      <c r="EJ54" s="387"/>
      <c r="EK54" s="387"/>
      <c r="EL54" s="387"/>
      <c r="EM54" s="387"/>
      <c r="EN54" s="387"/>
      <c r="EO54" s="388"/>
      <c r="EP54" s="410"/>
      <c r="EQ54" s="411"/>
      <c r="ER54" s="411"/>
      <c r="ES54" s="411"/>
      <c r="ET54" s="411"/>
      <c r="EU54" s="411"/>
      <c r="EV54" s="411"/>
      <c r="EW54" s="411"/>
      <c r="EX54" s="411"/>
      <c r="EY54" s="412"/>
      <c r="FC54"/>
      <c r="FD54"/>
      <c r="FE54"/>
      <c r="FF54"/>
      <c r="FG54"/>
      <c r="FH54"/>
      <c r="FI54"/>
      <c r="FJ54"/>
      <c r="FK54"/>
      <c r="FL54"/>
      <c r="FM54"/>
      <c r="FN54"/>
      <c r="FO54"/>
      <c r="FP54"/>
    </row>
    <row r="55" spans="1:172" s="171" customFormat="1" ht="12.75">
      <c r="A55" s="419" t="s">
        <v>472</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1"/>
      <c r="AN55" s="395" t="s">
        <v>363</v>
      </c>
      <c r="AO55" s="396"/>
      <c r="AP55" s="396"/>
      <c r="AQ55" s="396"/>
      <c r="AR55" s="396"/>
      <c r="AS55" s="396"/>
      <c r="AT55" s="396"/>
      <c r="AU55" s="397"/>
      <c r="AV55" s="398" t="s">
        <v>473</v>
      </c>
      <c r="AW55" s="399"/>
      <c r="AX55" s="399"/>
      <c r="AY55" s="399"/>
      <c r="AZ55" s="399"/>
      <c r="BA55" s="400"/>
      <c r="BB55" s="416">
        <f>BK55</f>
        <v>4731.48</v>
      </c>
      <c r="BC55" s="417"/>
      <c r="BD55" s="417"/>
      <c r="BE55" s="417"/>
      <c r="BF55" s="417"/>
      <c r="BG55" s="417"/>
      <c r="BH55" s="417"/>
      <c r="BI55" s="417"/>
      <c r="BJ55" s="418"/>
      <c r="BK55" s="416">
        <f>CH55+CO55</f>
        <v>4731.48</v>
      </c>
      <c r="BL55" s="417"/>
      <c r="BM55" s="417"/>
      <c r="BN55" s="417"/>
      <c r="BO55" s="417"/>
      <c r="BP55" s="417"/>
      <c r="BQ55" s="417"/>
      <c r="BR55" s="417"/>
      <c r="BS55" s="418"/>
      <c r="BT55" s="389">
        <f>'[2]2013 1.3'!CF34</f>
        <v>4731.48</v>
      </c>
      <c r="BU55" s="390"/>
      <c r="BV55" s="390"/>
      <c r="BW55" s="390"/>
      <c r="BX55" s="390"/>
      <c r="BY55" s="390"/>
      <c r="BZ55" s="391"/>
      <c r="CA55" s="386">
        <v>0</v>
      </c>
      <c r="CB55" s="387"/>
      <c r="CC55" s="387"/>
      <c r="CD55" s="387"/>
      <c r="CE55" s="387"/>
      <c r="CF55" s="387"/>
      <c r="CG55" s="388"/>
      <c r="CH55" s="389">
        <f t="shared" si="1"/>
        <v>4731.48</v>
      </c>
      <c r="CI55" s="390"/>
      <c r="CJ55" s="390"/>
      <c r="CK55" s="390"/>
      <c r="CL55" s="390"/>
      <c r="CM55" s="390"/>
      <c r="CN55" s="391"/>
      <c r="CO55" s="416">
        <v>0</v>
      </c>
      <c r="CP55" s="417"/>
      <c r="CQ55" s="417"/>
      <c r="CR55" s="417"/>
      <c r="CS55" s="417"/>
      <c r="CT55" s="417"/>
      <c r="CU55" s="418"/>
      <c r="CV55" s="416">
        <f>DE55</f>
        <v>2580.53</v>
      </c>
      <c r="CW55" s="417"/>
      <c r="CX55" s="417"/>
      <c r="CY55" s="417"/>
      <c r="CZ55" s="417"/>
      <c r="DA55" s="417"/>
      <c r="DB55" s="417"/>
      <c r="DC55" s="417"/>
      <c r="DD55" s="418"/>
      <c r="DE55" s="416">
        <f>EB55+EI55</f>
        <v>2580.53</v>
      </c>
      <c r="DF55" s="417"/>
      <c r="DG55" s="417"/>
      <c r="DH55" s="417"/>
      <c r="DI55" s="417"/>
      <c r="DJ55" s="417"/>
      <c r="DK55" s="417"/>
      <c r="DL55" s="417"/>
      <c r="DM55" s="418"/>
      <c r="DN55" s="389">
        <f>'[2]2013 1.3'!FD34</f>
        <v>2580.53</v>
      </c>
      <c r="DO55" s="390"/>
      <c r="DP55" s="390"/>
      <c r="DQ55" s="390"/>
      <c r="DR55" s="390"/>
      <c r="DS55" s="390"/>
      <c r="DT55" s="391"/>
      <c r="DU55" s="386">
        <v>0</v>
      </c>
      <c r="DV55" s="387"/>
      <c r="DW55" s="387"/>
      <c r="DX55" s="387"/>
      <c r="DY55" s="387"/>
      <c r="DZ55" s="387"/>
      <c r="EA55" s="388"/>
      <c r="EB55" s="389">
        <f t="shared" si="0"/>
        <v>2580.53</v>
      </c>
      <c r="EC55" s="390"/>
      <c r="ED55" s="390"/>
      <c r="EE55" s="390"/>
      <c r="EF55" s="390"/>
      <c r="EG55" s="390"/>
      <c r="EH55" s="391"/>
      <c r="EI55" s="386">
        <v>0</v>
      </c>
      <c r="EJ55" s="387"/>
      <c r="EK55" s="387"/>
      <c r="EL55" s="387"/>
      <c r="EM55" s="387"/>
      <c r="EN55" s="387"/>
      <c r="EO55" s="388"/>
      <c r="EP55" s="410"/>
      <c r="EQ55" s="411"/>
      <c r="ER55" s="411"/>
      <c r="ES55" s="411"/>
      <c r="ET55" s="411"/>
      <c r="EU55" s="411"/>
      <c r="EV55" s="411"/>
      <c r="EW55" s="411"/>
      <c r="EX55" s="411"/>
      <c r="EY55" s="412"/>
      <c r="FC55"/>
      <c r="FD55"/>
      <c r="FE55"/>
      <c r="FF55"/>
      <c r="FG55"/>
      <c r="FH55"/>
      <c r="FI55"/>
      <c r="FJ55"/>
      <c r="FK55"/>
      <c r="FL55"/>
      <c r="FM55"/>
      <c r="FN55"/>
      <c r="FO55"/>
      <c r="FP55"/>
    </row>
    <row r="56" spans="1:172" s="171" customFormat="1" ht="12.75">
      <c r="A56" s="419" t="s">
        <v>474</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1"/>
      <c r="AN56" s="395" t="s">
        <v>363</v>
      </c>
      <c r="AO56" s="396"/>
      <c r="AP56" s="396"/>
      <c r="AQ56" s="396"/>
      <c r="AR56" s="396"/>
      <c r="AS56" s="396"/>
      <c r="AT56" s="396"/>
      <c r="AU56" s="397"/>
      <c r="AV56" s="398" t="s">
        <v>475</v>
      </c>
      <c r="AW56" s="399"/>
      <c r="AX56" s="399"/>
      <c r="AY56" s="399"/>
      <c r="AZ56" s="399"/>
      <c r="BA56" s="400"/>
      <c r="BB56" s="416">
        <f>BK56</f>
        <v>24097.52</v>
      </c>
      <c r="BC56" s="417"/>
      <c r="BD56" s="417"/>
      <c r="BE56" s="417"/>
      <c r="BF56" s="417"/>
      <c r="BG56" s="417"/>
      <c r="BH56" s="417"/>
      <c r="BI56" s="417"/>
      <c r="BJ56" s="418"/>
      <c r="BK56" s="416">
        <f>CH56+CO56</f>
        <v>24097.52</v>
      </c>
      <c r="BL56" s="417"/>
      <c r="BM56" s="417"/>
      <c r="BN56" s="417"/>
      <c r="BO56" s="417"/>
      <c r="BP56" s="417"/>
      <c r="BQ56" s="417"/>
      <c r="BR56" s="417"/>
      <c r="BS56" s="418"/>
      <c r="BT56" s="422">
        <f>70.69+280.7+1049.7</f>
        <v>1401.0900000000001</v>
      </c>
      <c r="BU56" s="423"/>
      <c r="BV56" s="423"/>
      <c r="BW56" s="423"/>
      <c r="BX56" s="423"/>
      <c r="BY56" s="423"/>
      <c r="BZ56" s="424"/>
      <c r="CA56" s="386">
        <v>0</v>
      </c>
      <c r="CB56" s="387"/>
      <c r="CC56" s="387"/>
      <c r="CD56" s="387"/>
      <c r="CE56" s="387"/>
      <c r="CF56" s="387"/>
      <c r="CG56" s="388"/>
      <c r="CH56" s="389">
        <f t="shared" si="1"/>
        <v>1401.0900000000001</v>
      </c>
      <c r="CI56" s="390"/>
      <c r="CJ56" s="390"/>
      <c r="CK56" s="390"/>
      <c r="CL56" s="390"/>
      <c r="CM56" s="390"/>
      <c r="CN56" s="391"/>
      <c r="CO56" s="386">
        <f>'[2]2013 1.3'!DL34-(70.69+280.7+1049.7)</f>
        <v>22696.43</v>
      </c>
      <c r="CP56" s="387"/>
      <c r="CQ56" s="387"/>
      <c r="CR56" s="387"/>
      <c r="CS56" s="387"/>
      <c r="CT56" s="387"/>
      <c r="CU56" s="388"/>
      <c r="CV56" s="416">
        <f>DE56</f>
        <v>14414.47</v>
      </c>
      <c r="CW56" s="417"/>
      <c r="CX56" s="417"/>
      <c r="CY56" s="417"/>
      <c r="CZ56" s="417"/>
      <c r="DA56" s="417"/>
      <c r="DB56" s="417"/>
      <c r="DC56" s="417"/>
      <c r="DD56" s="418"/>
      <c r="DE56" s="416">
        <f>EB56+EI56</f>
        <v>14414.47</v>
      </c>
      <c r="DF56" s="417"/>
      <c r="DG56" s="417"/>
      <c r="DH56" s="417"/>
      <c r="DI56" s="417"/>
      <c r="DJ56" s="417"/>
      <c r="DK56" s="417"/>
      <c r="DL56" s="417"/>
      <c r="DM56" s="418"/>
      <c r="DN56" s="389">
        <f>(617+172.32)</f>
        <v>789.3199999999999</v>
      </c>
      <c r="DO56" s="390"/>
      <c r="DP56" s="390"/>
      <c r="DQ56" s="390"/>
      <c r="DR56" s="390"/>
      <c r="DS56" s="390"/>
      <c r="DT56" s="391"/>
      <c r="DU56" s="386">
        <v>0</v>
      </c>
      <c r="DV56" s="387"/>
      <c r="DW56" s="387"/>
      <c r="DX56" s="387"/>
      <c r="DY56" s="387"/>
      <c r="DZ56" s="387"/>
      <c r="EA56" s="388"/>
      <c r="EB56" s="389">
        <f t="shared" si="0"/>
        <v>789.3199999999999</v>
      </c>
      <c r="EC56" s="390"/>
      <c r="ED56" s="390"/>
      <c r="EE56" s="390"/>
      <c r="EF56" s="390"/>
      <c r="EG56" s="390"/>
      <c r="EH56" s="391"/>
      <c r="EI56" s="386">
        <f>'[2]2013 1.3'!GJ34-(617+172.32)</f>
        <v>13625.15</v>
      </c>
      <c r="EJ56" s="387"/>
      <c r="EK56" s="387"/>
      <c r="EL56" s="387"/>
      <c r="EM56" s="387"/>
      <c r="EN56" s="387"/>
      <c r="EO56" s="388"/>
      <c r="EP56" s="410"/>
      <c r="EQ56" s="411"/>
      <c r="ER56" s="411"/>
      <c r="ES56" s="411"/>
      <c r="ET56" s="411"/>
      <c r="EU56" s="411"/>
      <c r="EV56" s="411"/>
      <c r="EW56" s="411"/>
      <c r="EX56" s="411"/>
      <c r="EY56" s="412"/>
      <c r="FC56"/>
      <c r="FD56"/>
      <c r="FE56"/>
      <c r="FF56"/>
      <c r="FG56"/>
      <c r="FH56"/>
      <c r="FI56"/>
      <c r="FJ56"/>
      <c r="FK56"/>
      <c r="FL56"/>
      <c r="FM56"/>
      <c r="FN56"/>
      <c r="FO56"/>
      <c r="FP56"/>
    </row>
    <row r="57" spans="1:172" s="171" customFormat="1" ht="12.75">
      <c r="A57" s="407" t="s">
        <v>476</v>
      </c>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9"/>
      <c r="AN57" s="395" t="s">
        <v>363</v>
      </c>
      <c r="AO57" s="396"/>
      <c r="AP57" s="396"/>
      <c r="AQ57" s="396"/>
      <c r="AR57" s="396"/>
      <c r="AS57" s="396"/>
      <c r="AT57" s="396"/>
      <c r="AU57" s="397"/>
      <c r="AV57" s="398" t="s">
        <v>477</v>
      </c>
      <c r="AW57" s="399"/>
      <c r="AX57" s="399"/>
      <c r="AY57" s="399"/>
      <c r="AZ57" s="399"/>
      <c r="BA57" s="400"/>
      <c r="BB57" s="389">
        <f>'[2]2013 1.3'!BD36</f>
        <v>30093</v>
      </c>
      <c r="BC57" s="390"/>
      <c r="BD57" s="390"/>
      <c r="BE57" s="390"/>
      <c r="BF57" s="390"/>
      <c r="BG57" s="390"/>
      <c r="BH57" s="390"/>
      <c r="BI57" s="390"/>
      <c r="BJ57" s="391"/>
      <c r="BK57" s="386">
        <f>'[2]2013 1.3'!BR36</f>
        <v>30093</v>
      </c>
      <c r="BL57" s="387"/>
      <c r="BM57" s="387"/>
      <c r="BN57" s="387"/>
      <c r="BO57" s="387"/>
      <c r="BP57" s="387"/>
      <c r="BQ57" s="387"/>
      <c r="BR57" s="387"/>
      <c r="BS57" s="388"/>
      <c r="BT57" s="389">
        <f>'[2]2013 1.3'!CF36</f>
        <v>27787</v>
      </c>
      <c r="BU57" s="390"/>
      <c r="BV57" s="390"/>
      <c r="BW57" s="390"/>
      <c r="BX57" s="390"/>
      <c r="BY57" s="390"/>
      <c r="BZ57" s="391"/>
      <c r="CA57" s="386">
        <f>'[2]2013 1.3'!CV36</f>
        <v>0</v>
      </c>
      <c r="CB57" s="387"/>
      <c r="CC57" s="387"/>
      <c r="CD57" s="387"/>
      <c r="CE57" s="387"/>
      <c r="CF57" s="387"/>
      <c r="CG57" s="388"/>
      <c r="CH57" s="389">
        <f t="shared" si="1"/>
        <v>27787</v>
      </c>
      <c r="CI57" s="390"/>
      <c r="CJ57" s="390"/>
      <c r="CK57" s="390"/>
      <c r="CL57" s="390"/>
      <c r="CM57" s="390"/>
      <c r="CN57" s="391"/>
      <c r="CO57" s="386">
        <f>'[2]2013 1.3'!DL36</f>
        <v>2306.000000000001</v>
      </c>
      <c r="CP57" s="387"/>
      <c r="CQ57" s="387"/>
      <c r="CR57" s="387"/>
      <c r="CS57" s="387"/>
      <c r="CT57" s="387"/>
      <c r="CU57" s="388"/>
      <c r="CV57" s="386">
        <f>'[2]2013 1.3'!EB36</f>
        <v>98154</v>
      </c>
      <c r="CW57" s="387"/>
      <c r="CX57" s="387"/>
      <c r="CY57" s="387"/>
      <c r="CZ57" s="387"/>
      <c r="DA57" s="387"/>
      <c r="DB57" s="387"/>
      <c r="DC57" s="387"/>
      <c r="DD57" s="388"/>
      <c r="DE57" s="386">
        <f>'[2]2013 1.3'!EP36</f>
        <v>98154</v>
      </c>
      <c r="DF57" s="387"/>
      <c r="DG57" s="387"/>
      <c r="DH57" s="387"/>
      <c r="DI57" s="387"/>
      <c r="DJ57" s="387"/>
      <c r="DK57" s="387"/>
      <c r="DL57" s="387"/>
      <c r="DM57" s="388"/>
      <c r="DN57" s="389">
        <f>'[2]2013 1.3'!FD36</f>
        <v>51957.215719365995</v>
      </c>
      <c r="DO57" s="390"/>
      <c r="DP57" s="390"/>
      <c r="DQ57" s="390"/>
      <c r="DR57" s="390"/>
      <c r="DS57" s="390"/>
      <c r="DT57" s="391"/>
      <c r="DU57" s="386">
        <f>'[2]2013 1.3'!FT36</f>
        <v>0</v>
      </c>
      <c r="DV57" s="387"/>
      <c r="DW57" s="387"/>
      <c r="DX57" s="387"/>
      <c r="DY57" s="387"/>
      <c r="DZ57" s="387"/>
      <c r="EA57" s="388"/>
      <c r="EB57" s="389">
        <f t="shared" si="0"/>
        <v>51957.215719365995</v>
      </c>
      <c r="EC57" s="390"/>
      <c r="ED57" s="390"/>
      <c r="EE57" s="390"/>
      <c r="EF57" s="390"/>
      <c r="EG57" s="390"/>
      <c r="EH57" s="391"/>
      <c r="EI57" s="386">
        <f>'[2]2013 1.3'!GJ36</f>
        <v>46196.784280634005</v>
      </c>
      <c r="EJ57" s="387"/>
      <c r="EK57" s="387"/>
      <c r="EL57" s="387"/>
      <c r="EM57" s="387"/>
      <c r="EN57" s="387"/>
      <c r="EO57" s="388"/>
      <c r="EP57" s="410"/>
      <c r="EQ57" s="411"/>
      <c r="ER57" s="411"/>
      <c r="ES57" s="411"/>
      <c r="ET57" s="411"/>
      <c r="EU57" s="411"/>
      <c r="EV57" s="411"/>
      <c r="EW57" s="411"/>
      <c r="EX57" s="411"/>
      <c r="EY57" s="412"/>
      <c r="FC57"/>
      <c r="FD57"/>
      <c r="FE57"/>
      <c r="FF57"/>
      <c r="FG57"/>
      <c r="FH57"/>
      <c r="FI57"/>
      <c r="FJ57"/>
      <c r="FK57"/>
      <c r="FL57"/>
      <c r="FM57"/>
      <c r="FN57"/>
      <c r="FO57"/>
      <c r="FP57"/>
    </row>
    <row r="58" spans="1:172" s="172" customFormat="1" ht="12.75">
      <c r="A58" s="413" t="s">
        <v>478</v>
      </c>
      <c r="B58" s="414"/>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c r="BV58" s="414"/>
      <c r="BW58" s="414"/>
      <c r="BX58" s="414"/>
      <c r="BY58" s="414"/>
      <c r="BZ58" s="414"/>
      <c r="CA58" s="414"/>
      <c r="CB58" s="414"/>
      <c r="CC58" s="414"/>
      <c r="CD58" s="414"/>
      <c r="CE58" s="414"/>
      <c r="CF58" s="414"/>
      <c r="CG58" s="414"/>
      <c r="CH58" s="414"/>
      <c r="CI58" s="414"/>
      <c r="CJ58" s="414"/>
      <c r="CK58" s="414"/>
      <c r="CL58" s="414"/>
      <c r="CM58" s="414"/>
      <c r="CN58" s="414"/>
      <c r="CO58" s="414"/>
      <c r="CP58" s="414"/>
      <c r="CQ58" s="414"/>
      <c r="CR58" s="414"/>
      <c r="CS58" s="414"/>
      <c r="CT58" s="414"/>
      <c r="CU58" s="414"/>
      <c r="CV58" s="414"/>
      <c r="CW58" s="414"/>
      <c r="CX58" s="414"/>
      <c r="CY58" s="414"/>
      <c r="CZ58" s="414"/>
      <c r="DA58" s="414"/>
      <c r="DB58" s="414"/>
      <c r="DC58" s="414"/>
      <c r="DD58" s="414"/>
      <c r="DE58" s="414"/>
      <c r="DF58" s="414"/>
      <c r="DG58" s="414"/>
      <c r="DH58" s="414"/>
      <c r="DI58" s="414"/>
      <c r="DJ58" s="414"/>
      <c r="DK58" s="414"/>
      <c r="DL58" s="414"/>
      <c r="DM58" s="414"/>
      <c r="DN58" s="414"/>
      <c r="DO58" s="414"/>
      <c r="DP58" s="414"/>
      <c r="DQ58" s="414"/>
      <c r="DR58" s="414"/>
      <c r="DS58" s="414"/>
      <c r="DT58" s="414"/>
      <c r="DU58" s="414"/>
      <c r="DV58" s="414"/>
      <c r="DW58" s="414"/>
      <c r="DX58" s="414"/>
      <c r="DY58" s="414"/>
      <c r="DZ58" s="414"/>
      <c r="EA58" s="414"/>
      <c r="EB58" s="414"/>
      <c r="EC58" s="414"/>
      <c r="ED58" s="414"/>
      <c r="EE58" s="414"/>
      <c r="EF58" s="414"/>
      <c r="EG58" s="414"/>
      <c r="EH58" s="414"/>
      <c r="EI58" s="414"/>
      <c r="EJ58" s="414"/>
      <c r="EK58" s="414"/>
      <c r="EL58" s="414"/>
      <c r="EM58" s="414"/>
      <c r="EN58" s="414"/>
      <c r="EO58" s="414"/>
      <c r="EP58" s="414"/>
      <c r="EQ58" s="414"/>
      <c r="ER58" s="414"/>
      <c r="ES58" s="414"/>
      <c r="ET58" s="414"/>
      <c r="EU58" s="414"/>
      <c r="EV58" s="414"/>
      <c r="EW58" s="414"/>
      <c r="EX58" s="414"/>
      <c r="EY58" s="415"/>
      <c r="FC58"/>
      <c r="FD58"/>
      <c r="FE58"/>
      <c r="FF58"/>
      <c r="FG58"/>
      <c r="FH58"/>
      <c r="FI58"/>
      <c r="FJ58"/>
      <c r="FK58"/>
      <c r="FL58"/>
      <c r="FM58"/>
      <c r="FN58"/>
      <c r="FO58"/>
      <c r="FP58"/>
    </row>
    <row r="59" spans="1:172" s="171" customFormat="1" ht="12.75">
      <c r="A59" s="407" t="s">
        <v>479</v>
      </c>
      <c r="B59" s="408"/>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9"/>
      <c r="AN59" s="401" t="s">
        <v>363</v>
      </c>
      <c r="AO59" s="402"/>
      <c r="AP59" s="402"/>
      <c r="AQ59" s="402"/>
      <c r="AR59" s="402"/>
      <c r="AS59" s="402"/>
      <c r="AT59" s="402"/>
      <c r="AU59" s="403"/>
      <c r="AV59" s="404" t="s">
        <v>480</v>
      </c>
      <c r="AW59" s="405"/>
      <c r="AX59" s="405"/>
      <c r="AY59" s="405"/>
      <c r="AZ59" s="405"/>
      <c r="BA59" s="406"/>
      <c r="BB59" s="389">
        <f>BB21-BB60</f>
        <v>1112639.527</v>
      </c>
      <c r="BC59" s="390"/>
      <c r="BD59" s="390"/>
      <c r="BE59" s="390"/>
      <c r="BF59" s="390"/>
      <c r="BG59" s="390"/>
      <c r="BH59" s="390"/>
      <c r="BI59" s="390"/>
      <c r="BJ59" s="391"/>
      <c r="BK59" s="389">
        <f>BB59</f>
        <v>1112639.527</v>
      </c>
      <c r="BL59" s="390"/>
      <c r="BM59" s="390"/>
      <c r="BN59" s="390"/>
      <c r="BO59" s="390"/>
      <c r="BP59" s="390"/>
      <c r="BQ59" s="390"/>
      <c r="BR59" s="390"/>
      <c r="BS59" s="391"/>
      <c r="BT59" s="389">
        <f>BB59*$BT$21/$BB$21</f>
        <v>1112595.9486333062</v>
      </c>
      <c r="BU59" s="390"/>
      <c r="BV59" s="390"/>
      <c r="BW59" s="390"/>
      <c r="BX59" s="390"/>
      <c r="BY59" s="390"/>
      <c r="BZ59" s="391"/>
      <c r="CA59" s="389">
        <f>BB59*$CA$21/$BB$21</f>
        <v>0</v>
      </c>
      <c r="CB59" s="390"/>
      <c r="CC59" s="390"/>
      <c r="CD59" s="390"/>
      <c r="CE59" s="390"/>
      <c r="CF59" s="390"/>
      <c r="CG59" s="391"/>
      <c r="CH59" s="389">
        <f aca="true" t="shared" si="2" ref="CH59:CH67">BT59+CA59</f>
        <v>1112595.9486333062</v>
      </c>
      <c r="CI59" s="390"/>
      <c r="CJ59" s="390"/>
      <c r="CK59" s="390"/>
      <c r="CL59" s="390"/>
      <c r="CM59" s="390"/>
      <c r="CN59" s="391"/>
      <c r="CO59" s="389">
        <f>BB59*$CO$21/$BB$21</f>
        <v>43.57836669368996</v>
      </c>
      <c r="CP59" s="390"/>
      <c r="CQ59" s="390"/>
      <c r="CR59" s="390"/>
      <c r="CS59" s="390"/>
      <c r="CT59" s="390"/>
      <c r="CU59" s="391"/>
      <c r="CV59" s="389">
        <f>CV21-CV60</f>
        <v>1033239.1511298099</v>
      </c>
      <c r="CW59" s="390"/>
      <c r="CX59" s="390"/>
      <c r="CY59" s="390"/>
      <c r="CZ59" s="390"/>
      <c r="DA59" s="390"/>
      <c r="DB59" s="390"/>
      <c r="DC59" s="390"/>
      <c r="DD59" s="391"/>
      <c r="DE59" s="389">
        <f>CV59</f>
        <v>1033239.1511298099</v>
      </c>
      <c r="DF59" s="390"/>
      <c r="DG59" s="390"/>
      <c r="DH59" s="390"/>
      <c r="DI59" s="390"/>
      <c r="DJ59" s="390"/>
      <c r="DK59" s="390"/>
      <c r="DL59" s="390"/>
      <c r="DM59" s="391"/>
      <c r="DN59" s="389">
        <f>CV59*$DN$21/$CV$21</f>
        <v>1033069.1849852242</v>
      </c>
      <c r="DO59" s="390"/>
      <c r="DP59" s="390"/>
      <c r="DQ59" s="390"/>
      <c r="DR59" s="390"/>
      <c r="DS59" s="390"/>
      <c r="DT59" s="391"/>
      <c r="DU59" s="389">
        <f>CV59*$DU$21/$CV$21</f>
        <v>0</v>
      </c>
      <c r="DV59" s="390"/>
      <c r="DW59" s="390"/>
      <c r="DX59" s="390"/>
      <c r="DY59" s="390"/>
      <c r="DZ59" s="390"/>
      <c r="EA59" s="391"/>
      <c r="EB59" s="389">
        <f aca="true" t="shared" si="3" ref="EB59:EB67">DN59+DU59</f>
        <v>1033069.1849852242</v>
      </c>
      <c r="EC59" s="390"/>
      <c r="ED59" s="390"/>
      <c r="EE59" s="390"/>
      <c r="EF59" s="390"/>
      <c r="EG59" s="390"/>
      <c r="EH59" s="391"/>
      <c r="EI59" s="389">
        <f>CV59*$EI$21/$CV$21</f>
        <v>169.96614458567632</v>
      </c>
      <c r="EJ59" s="390"/>
      <c r="EK59" s="390"/>
      <c r="EL59" s="390"/>
      <c r="EM59" s="390"/>
      <c r="EN59" s="390"/>
      <c r="EO59" s="391"/>
      <c r="EP59" s="382"/>
      <c r="EQ59" s="383"/>
      <c r="ER59" s="383"/>
      <c r="ES59" s="383"/>
      <c r="ET59" s="383"/>
      <c r="EU59" s="383"/>
      <c r="EV59" s="383"/>
      <c r="EW59" s="383"/>
      <c r="EX59" s="383"/>
      <c r="EY59" s="384"/>
      <c r="FC59"/>
      <c r="FD59"/>
      <c r="FE59"/>
      <c r="FF59"/>
      <c r="FG59"/>
      <c r="FH59"/>
      <c r="FI59"/>
      <c r="FJ59"/>
      <c r="FK59"/>
      <c r="FL59"/>
      <c r="FM59"/>
      <c r="FN59"/>
      <c r="FO59"/>
      <c r="FP59"/>
    </row>
    <row r="60" spans="1:172" s="171" customFormat="1" ht="12.75">
      <c r="A60" s="407" t="s">
        <v>481</v>
      </c>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9"/>
      <c r="AN60" s="401" t="s">
        <v>363</v>
      </c>
      <c r="AO60" s="402"/>
      <c r="AP60" s="402"/>
      <c r="AQ60" s="402"/>
      <c r="AR60" s="402"/>
      <c r="AS60" s="402"/>
      <c r="AT60" s="402"/>
      <c r="AU60" s="403"/>
      <c r="AV60" s="404" t="s">
        <v>482</v>
      </c>
      <c r="AW60" s="405"/>
      <c r="AX60" s="405"/>
      <c r="AY60" s="405"/>
      <c r="AZ60" s="405"/>
      <c r="BA60" s="406"/>
      <c r="BB60" s="389">
        <f>82616+1881.72-1477.267</f>
        <v>83020.453</v>
      </c>
      <c r="BC60" s="390"/>
      <c r="BD60" s="390"/>
      <c r="BE60" s="390"/>
      <c r="BF60" s="390"/>
      <c r="BG60" s="390"/>
      <c r="BH60" s="390"/>
      <c r="BI60" s="390"/>
      <c r="BJ60" s="391"/>
      <c r="BK60" s="389">
        <f>BB60</f>
        <v>83020.453</v>
      </c>
      <c r="BL60" s="390"/>
      <c r="BM60" s="390"/>
      <c r="BN60" s="390"/>
      <c r="BO60" s="390"/>
      <c r="BP60" s="390"/>
      <c r="BQ60" s="390"/>
      <c r="BR60" s="390"/>
      <c r="BS60" s="391"/>
      <c r="BT60" s="389">
        <f>BB60*$BT$21/$BB$21</f>
        <v>83017.20136669368</v>
      </c>
      <c r="BU60" s="390"/>
      <c r="BV60" s="390"/>
      <c r="BW60" s="390"/>
      <c r="BX60" s="390"/>
      <c r="BY60" s="390"/>
      <c r="BZ60" s="391"/>
      <c r="CA60" s="389">
        <f>BB60*$CA$21/$BB$21</f>
        <v>0</v>
      </c>
      <c r="CB60" s="390"/>
      <c r="CC60" s="390"/>
      <c r="CD60" s="390"/>
      <c r="CE60" s="390"/>
      <c r="CF60" s="390"/>
      <c r="CG60" s="391"/>
      <c r="CH60" s="389">
        <f t="shared" si="2"/>
        <v>83017.20136669368</v>
      </c>
      <c r="CI60" s="390"/>
      <c r="CJ60" s="390"/>
      <c r="CK60" s="390"/>
      <c r="CL60" s="390"/>
      <c r="CM60" s="390"/>
      <c r="CN60" s="391"/>
      <c r="CO60" s="389">
        <f>BB60*$CO$21/$BB$21</f>
        <v>3.251633306310043</v>
      </c>
      <c r="CP60" s="390"/>
      <c r="CQ60" s="390"/>
      <c r="CR60" s="390"/>
      <c r="CS60" s="390"/>
      <c r="CT60" s="390"/>
      <c r="CU60" s="391"/>
      <c r="CV60" s="389">
        <f>102849+275.77</f>
        <v>103124.77</v>
      </c>
      <c r="CW60" s="390"/>
      <c r="CX60" s="390"/>
      <c r="CY60" s="390"/>
      <c r="CZ60" s="390"/>
      <c r="DA60" s="390"/>
      <c r="DB60" s="390"/>
      <c r="DC60" s="390"/>
      <c r="DD60" s="391"/>
      <c r="DE60" s="389">
        <f>CV60</f>
        <v>103124.77</v>
      </c>
      <c r="DF60" s="390"/>
      <c r="DG60" s="390"/>
      <c r="DH60" s="390"/>
      <c r="DI60" s="390"/>
      <c r="DJ60" s="390"/>
      <c r="DK60" s="390"/>
      <c r="DL60" s="390"/>
      <c r="DM60" s="391"/>
      <c r="DN60" s="389">
        <f>CV60*$DN$21/$CV$21</f>
        <v>103107.80614458567</v>
      </c>
      <c r="DO60" s="390"/>
      <c r="DP60" s="390"/>
      <c r="DQ60" s="390"/>
      <c r="DR60" s="390"/>
      <c r="DS60" s="390"/>
      <c r="DT60" s="391"/>
      <c r="DU60" s="389">
        <f>CV60*$DU$21/$CV$21</f>
        <v>0</v>
      </c>
      <c r="DV60" s="390"/>
      <c r="DW60" s="390"/>
      <c r="DX60" s="390"/>
      <c r="DY60" s="390"/>
      <c r="DZ60" s="390"/>
      <c r="EA60" s="391"/>
      <c r="EB60" s="389">
        <f t="shared" si="3"/>
        <v>103107.80614458567</v>
      </c>
      <c r="EC60" s="390"/>
      <c r="ED60" s="390"/>
      <c r="EE60" s="390"/>
      <c r="EF60" s="390"/>
      <c r="EG60" s="390"/>
      <c r="EH60" s="391"/>
      <c r="EI60" s="389">
        <f>CV60*$EI$21/$CV$21</f>
        <v>16.96385541432367</v>
      </c>
      <c r="EJ60" s="390"/>
      <c r="EK60" s="390"/>
      <c r="EL60" s="390"/>
      <c r="EM60" s="390"/>
      <c r="EN60" s="390"/>
      <c r="EO60" s="391"/>
      <c r="EP60" s="382"/>
      <c r="EQ60" s="383"/>
      <c r="ER60" s="383"/>
      <c r="ES60" s="383"/>
      <c r="ET60" s="383"/>
      <c r="EU60" s="383"/>
      <c r="EV60" s="383"/>
      <c r="EW60" s="383"/>
      <c r="EX60" s="383"/>
      <c r="EY60" s="384"/>
      <c r="FC60"/>
      <c r="FD60"/>
      <c r="FE60"/>
      <c r="FF60"/>
      <c r="FG60"/>
      <c r="FH60"/>
      <c r="FI60"/>
      <c r="FJ60"/>
      <c r="FK60"/>
      <c r="FL60"/>
      <c r="FM60"/>
      <c r="FN60"/>
      <c r="FO60"/>
      <c r="FP60"/>
    </row>
    <row r="61" spans="1:172" s="171" customFormat="1" ht="50.25" customHeight="1">
      <c r="A61" s="407" t="s">
        <v>483</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9"/>
      <c r="AN61" s="395" t="s">
        <v>363</v>
      </c>
      <c r="AO61" s="396"/>
      <c r="AP61" s="396"/>
      <c r="AQ61" s="396"/>
      <c r="AR61" s="396"/>
      <c r="AS61" s="396"/>
      <c r="AT61" s="396"/>
      <c r="AU61" s="397"/>
      <c r="AV61" s="398" t="s">
        <v>484</v>
      </c>
      <c r="AW61" s="399"/>
      <c r="AX61" s="399"/>
      <c r="AY61" s="399"/>
      <c r="AZ61" s="399"/>
      <c r="BA61" s="400"/>
      <c r="BB61" s="386">
        <f>BK61</f>
        <v>339429</v>
      </c>
      <c r="BC61" s="387"/>
      <c r="BD61" s="387"/>
      <c r="BE61" s="387"/>
      <c r="BF61" s="387"/>
      <c r="BG61" s="387"/>
      <c r="BH61" s="387"/>
      <c r="BI61" s="387"/>
      <c r="BJ61" s="388"/>
      <c r="BK61" s="386">
        <f>BT61</f>
        <v>339429</v>
      </c>
      <c r="BL61" s="387"/>
      <c r="BM61" s="387"/>
      <c r="BN61" s="387"/>
      <c r="BO61" s="387"/>
      <c r="BP61" s="387"/>
      <c r="BQ61" s="387"/>
      <c r="BR61" s="387"/>
      <c r="BS61" s="388"/>
      <c r="BT61" s="386">
        <f>339429</f>
        <v>339429</v>
      </c>
      <c r="BU61" s="387"/>
      <c r="BV61" s="387"/>
      <c r="BW61" s="387"/>
      <c r="BX61" s="387"/>
      <c r="BY61" s="387"/>
      <c r="BZ61" s="388"/>
      <c r="CA61" s="386">
        <v>0</v>
      </c>
      <c r="CB61" s="387"/>
      <c r="CC61" s="387"/>
      <c r="CD61" s="387"/>
      <c r="CE61" s="387"/>
      <c r="CF61" s="387"/>
      <c r="CG61" s="388"/>
      <c r="CH61" s="389">
        <f t="shared" si="2"/>
        <v>339429</v>
      </c>
      <c r="CI61" s="390"/>
      <c r="CJ61" s="390"/>
      <c r="CK61" s="390"/>
      <c r="CL61" s="390"/>
      <c r="CM61" s="390"/>
      <c r="CN61" s="391"/>
      <c r="CO61" s="386">
        <v>0</v>
      </c>
      <c r="CP61" s="387"/>
      <c r="CQ61" s="387"/>
      <c r="CR61" s="387"/>
      <c r="CS61" s="387"/>
      <c r="CT61" s="387"/>
      <c r="CU61" s="388"/>
      <c r="CV61" s="386">
        <v>298459</v>
      </c>
      <c r="CW61" s="387"/>
      <c r="CX61" s="387"/>
      <c r="CY61" s="387"/>
      <c r="CZ61" s="387"/>
      <c r="DA61" s="387"/>
      <c r="DB61" s="387"/>
      <c r="DC61" s="387"/>
      <c r="DD61" s="388"/>
      <c r="DE61" s="386">
        <v>298459</v>
      </c>
      <c r="DF61" s="387"/>
      <c r="DG61" s="387"/>
      <c r="DH61" s="387"/>
      <c r="DI61" s="387"/>
      <c r="DJ61" s="387"/>
      <c r="DK61" s="387"/>
      <c r="DL61" s="387"/>
      <c r="DM61" s="388"/>
      <c r="DN61" s="386">
        <v>298459</v>
      </c>
      <c r="DO61" s="387"/>
      <c r="DP61" s="387"/>
      <c r="DQ61" s="387"/>
      <c r="DR61" s="387"/>
      <c r="DS61" s="387"/>
      <c r="DT61" s="388"/>
      <c r="DU61" s="386">
        <v>0</v>
      </c>
      <c r="DV61" s="387"/>
      <c r="DW61" s="387"/>
      <c r="DX61" s="387"/>
      <c r="DY61" s="387"/>
      <c r="DZ61" s="387"/>
      <c r="EA61" s="388"/>
      <c r="EB61" s="389">
        <f t="shared" si="3"/>
        <v>298459</v>
      </c>
      <c r="EC61" s="390"/>
      <c r="ED61" s="390"/>
      <c r="EE61" s="390"/>
      <c r="EF61" s="390"/>
      <c r="EG61" s="390"/>
      <c r="EH61" s="391"/>
      <c r="EI61" s="386">
        <v>0</v>
      </c>
      <c r="EJ61" s="387"/>
      <c r="EK61" s="387"/>
      <c r="EL61" s="387"/>
      <c r="EM61" s="387"/>
      <c r="EN61" s="387"/>
      <c r="EO61" s="388"/>
      <c r="EP61" s="382"/>
      <c r="EQ61" s="383"/>
      <c r="ER61" s="383"/>
      <c r="ES61" s="383"/>
      <c r="ET61" s="383"/>
      <c r="EU61" s="383"/>
      <c r="EV61" s="383"/>
      <c r="EW61" s="383"/>
      <c r="EX61" s="383"/>
      <c r="EY61" s="384"/>
      <c r="FC61"/>
      <c r="FD61"/>
      <c r="FE61"/>
      <c r="FF61"/>
      <c r="FG61"/>
      <c r="FH61"/>
      <c r="FI61"/>
      <c r="FJ61"/>
      <c r="FK61"/>
      <c r="FL61"/>
      <c r="FM61"/>
      <c r="FN61"/>
      <c r="FO61"/>
      <c r="FP61"/>
    </row>
    <row r="62" spans="1:172" s="171" customFormat="1" ht="46.5" customHeight="1">
      <c r="A62" s="407" t="s">
        <v>485</v>
      </c>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9"/>
      <c r="AN62" s="401" t="s">
        <v>363</v>
      </c>
      <c r="AO62" s="402"/>
      <c r="AP62" s="402"/>
      <c r="AQ62" s="402"/>
      <c r="AR62" s="402"/>
      <c r="AS62" s="402"/>
      <c r="AT62" s="402"/>
      <c r="AU62" s="403"/>
      <c r="AV62" s="404" t="s">
        <v>486</v>
      </c>
      <c r="AW62" s="405"/>
      <c r="AX62" s="405"/>
      <c r="AY62" s="405"/>
      <c r="AZ62" s="405"/>
      <c r="BA62" s="406"/>
      <c r="BB62" s="389">
        <f>SUM(BB63:BJ66)</f>
        <v>80804.51999999999</v>
      </c>
      <c r="BC62" s="390"/>
      <c r="BD62" s="390"/>
      <c r="BE62" s="390"/>
      <c r="BF62" s="390"/>
      <c r="BG62" s="390"/>
      <c r="BH62" s="390"/>
      <c r="BI62" s="390"/>
      <c r="BJ62" s="391"/>
      <c r="BK62" s="389">
        <f>SUM(BK63:BS66)</f>
        <v>80804.51999999999</v>
      </c>
      <c r="BL62" s="390"/>
      <c r="BM62" s="390"/>
      <c r="BN62" s="390"/>
      <c r="BO62" s="390"/>
      <c r="BP62" s="390"/>
      <c r="BQ62" s="390"/>
      <c r="BR62" s="390"/>
      <c r="BS62" s="391"/>
      <c r="BT62" s="389">
        <f>SUM(BT63:BZ66)</f>
        <v>80804.51999999999</v>
      </c>
      <c r="BU62" s="390"/>
      <c r="BV62" s="390"/>
      <c r="BW62" s="390"/>
      <c r="BX62" s="390"/>
      <c r="BY62" s="390"/>
      <c r="BZ62" s="391"/>
      <c r="CA62" s="389">
        <v>0</v>
      </c>
      <c r="CB62" s="390"/>
      <c r="CC62" s="390"/>
      <c r="CD62" s="390"/>
      <c r="CE62" s="390"/>
      <c r="CF62" s="390"/>
      <c r="CG62" s="391"/>
      <c r="CH62" s="389">
        <f t="shared" si="2"/>
        <v>80804.51999999999</v>
      </c>
      <c r="CI62" s="390"/>
      <c r="CJ62" s="390"/>
      <c r="CK62" s="390"/>
      <c r="CL62" s="390"/>
      <c r="CM62" s="390"/>
      <c r="CN62" s="391"/>
      <c r="CO62" s="389">
        <v>0</v>
      </c>
      <c r="CP62" s="390"/>
      <c r="CQ62" s="390"/>
      <c r="CR62" s="390"/>
      <c r="CS62" s="390"/>
      <c r="CT62" s="390"/>
      <c r="CU62" s="391"/>
      <c r="CV62" s="389">
        <f>SUM(CV63:DD66)</f>
        <v>80347.25899999999</v>
      </c>
      <c r="CW62" s="390"/>
      <c r="CX62" s="390"/>
      <c r="CY62" s="390"/>
      <c r="CZ62" s="390"/>
      <c r="DA62" s="390"/>
      <c r="DB62" s="390"/>
      <c r="DC62" s="390"/>
      <c r="DD62" s="391"/>
      <c r="DE62" s="389">
        <f>SUM(DE63:DM66)</f>
        <v>80347.25899999999</v>
      </c>
      <c r="DF62" s="390"/>
      <c r="DG62" s="390"/>
      <c r="DH62" s="390"/>
      <c r="DI62" s="390"/>
      <c r="DJ62" s="390"/>
      <c r="DK62" s="390"/>
      <c r="DL62" s="390"/>
      <c r="DM62" s="391"/>
      <c r="DN62" s="389">
        <f>SUM(DN63:DT66)</f>
        <v>80347.25899999999</v>
      </c>
      <c r="DO62" s="390"/>
      <c r="DP62" s="390"/>
      <c r="DQ62" s="390"/>
      <c r="DR62" s="390"/>
      <c r="DS62" s="390"/>
      <c r="DT62" s="391"/>
      <c r="DU62" s="389">
        <v>0</v>
      </c>
      <c r="DV62" s="390"/>
      <c r="DW62" s="390"/>
      <c r="DX62" s="390"/>
      <c r="DY62" s="390"/>
      <c r="DZ62" s="390"/>
      <c r="EA62" s="391"/>
      <c r="EB62" s="389">
        <f t="shared" si="3"/>
        <v>80347.25899999999</v>
      </c>
      <c r="EC62" s="390"/>
      <c r="ED62" s="390"/>
      <c r="EE62" s="390"/>
      <c r="EF62" s="390"/>
      <c r="EG62" s="390"/>
      <c r="EH62" s="391"/>
      <c r="EI62" s="389">
        <v>0</v>
      </c>
      <c r="EJ62" s="390"/>
      <c r="EK62" s="390"/>
      <c r="EL62" s="390"/>
      <c r="EM62" s="390"/>
      <c r="EN62" s="390"/>
      <c r="EO62" s="391"/>
      <c r="EP62" s="382"/>
      <c r="EQ62" s="383"/>
      <c r="ER62" s="383"/>
      <c r="ES62" s="383"/>
      <c r="ET62" s="383"/>
      <c r="EU62" s="383"/>
      <c r="EV62" s="383"/>
      <c r="EW62" s="383"/>
      <c r="EX62" s="383"/>
      <c r="EY62" s="384"/>
      <c r="FC62"/>
      <c r="FD62"/>
      <c r="FE62"/>
      <c r="FF62"/>
      <c r="FG62"/>
      <c r="FH62"/>
      <c r="FI62"/>
      <c r="FJ62"/>
      <c r="FK62"/>
      <c r="FL62"/>
      <c r="FM62"/>
      <c r="FN62"/>
      <c r="FO62"/>
      <c r="FP62"/>
    </row>
    <row r="63" spans="1:172" s="171" customFormat="1" ht="11.25" customHeight="1">
      <c r="A63" s="392" t="s">
        <v>487</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4"/>
      <c r="AN63" s="401" t="s">
        <v>363</v>
      </c>
      <c r="AO63" s="402"/>
      <c r="AP63" s="402"/>
      <c r="AQ63" s="402"/>
      <c r="AR63" s="402"/>
      <c r="AS63" s="402"/>
      <c r="AT63" s="402"/>
      <c r="AU63" s="403"/>
      <c r="AV63" s="404"/>
      <c r="AW63" s="405"/>
      <c r="AX63" s="405"/>
      <c r="AY63" s="405"/>
      <c r="AZ63" s="405"/>
      <c r="BA63" s="406"/>
      <c r="BB63" s="389">
        <v>29008</v>
      </c>
      <c r="BC63" s="390"/>
      <c r="BD63" s="390"/>
      <c r="BE63" s="390"/>
      <c r="BF63" s="390"/>
      <c r="BG63" s="390"/>
      <c r="BH63" s="390"/>
      <c r="BI63" s="390"/>
      <c r="BJ63" s="391"/>
      <c r="BK63" s="389">
        <v>29008</v>
      </c>
      <c r="BL63" s="390"/>
      <c r="BM63" s="390"/>
      <c r="BN63" s="390"/>
      <c r="BO63" s="390"/>
      <c r="BP63" s="390"/>
      <c r="BQ63" s="390"/>
      <c r="BR63" s="390"/>
      <c r="BS63" s="391"/>
      <c r="BT63" s="389">
        <v>29008</v>
      </c>
      <c r="BU63" s="390"/>
      <c r="BV63" s="390"/>
      <c r="BW63" s="390"/>
      <c r="BX63" s="390"/>
      <c r="BY63" s="390"/>
      <c r="BZ63" s="391"/>
      <c r="CA63" s="389">
        <v>0</v>
      </c>
      <c r="CB63" s="390"/>
      <c r="CC63" s="390"/>
      <c r="CD63" s="390"/>
      <c r="CE63" s="390"/>
      <c r="CF63" s="390"/>
      <c r="CG63" s="391"/>
      <c r="CH63" s="389">
        <f t="shared" si="2"/>
        <v>29008</v>
      </c>
      <c r="CI63" s="390"/>
      <c r="CJ63" s="390"/>
      <c r="CK63" s="390"/>
      <c r="CL63" s="390"/>
      <c r="CM63" s="390"/>
      <c r="CN63" s="391"/>
      <c r="CO63" s="389">
        <v>0</v>
      </c>
      <c r="CP63" s="390"/>
      <c r="CQ63" s="390"/>
      <c r="CR63" s="390"/>
      <c r="CS63" s="390"/>
      <c r="CT63" s="390"/>
      <c r="CU63" s="391"/>
      <c r="CV63" s="389">
        <v>37054.363</v>
      </c>
      <c r="CW63" s="390"/>
      <c r="CX63" s="390"/>
      <c r="CY63" s="390"/>
      <c r="CZ63" s="390"/>
      <c r="DA63" s="390"/>
      <c r="DB63" s="390"/>
      <c r="DC63" s="390"/>
      <c r="DD63" s="391"/>
      <c r="DE63" s="389">
        <v>37054.363</v>
      </c>
      <c r="DF63" s="390"/>
      <c r="DG63" s="390"/>
      <c r="DH63" s="390"/>
      <c r="DI63" s="390"/>
      <c r="DJ63" s="390"/>
      <c r="DK63" s="390"/>
      <c r="DL63" s="390"/>
      <c r="DM63" s="391"/>
      <c r="DN63" s="389">
        <v>37054.363</v>
      </c>
      <c r="DO63" s="390"/>
      <c r="DP63" s="390"/>
      <c r="DQ63" s="390"/>
      <c r="DR63" s="390"/>
      <c r="DS63" s="390"/>
      <c r="DT63" s="391"/>
      <c r="DU63" s="389">
        <v>0</v>
      </c>
      <c r="DV63" s="390"/>
      <c r="DW63" s="390"/>
      <c r="DX63" s="390"/>
      <c r="DY63" s="390"/>
      <c r="DZ63" s="390"/>
      <c r="EA63" s="391"/>
      <c r="EB63" s="389">
        <f t="shared" si="3"/>
        <v>37054.363</v>
      </c>
      <c r="EC63" s="390"/>
      <c r="ED63" s="390"/>
      <c r="EE63" s="390"/>
      <c r="EF63" s="390"/>
      <c r="EG63" s="390"/>
      <c r="EH63" s="391"/>
      <c r="EI63" s="389">
        <v>0</v>
      </c>
      <c r="EJ63" s="390"/>
      <c r="EK63" s="390"/>
      <c r="EL63" s="390"/>
      <c r="EM63" s="390"/>
      <c r="EN63" s="390"/>
      <c r="EO63" s="391"/>
      <c r="EP63" s="382"/>
      <c r="EQ63" s="383"/>
      <c r="ER63" s="383"/>
      <c r="ES63" s="383"/>
      <c r="ET63" s="383"/>
      <c r="EU63" s="383"/>
      <c r="EV63" s="383"/>
      <c r="EW63" s="383"/>
      <c r="EX63" s="383"/>
      <c r="EY63" s="384"/>
      <c r="FC63"/>
      <c r="FD63"/>
      <c r="FE63"/>
      <c r="FF63"/>
      <c r="FG63"/>
      <c r="FH63"/>
      <c r="FI63"/>
      <c r="FJ63"/>
      <c r="FK63"/>
      <c r="FL63"/>
      <c r="FM63"/>
      <c r="FN63"/>
      <c r="FO63"/>
      <c r="FP63"/>
    </row>
    <row r="64" spans="1:172" s="171" customFormat="1" ht="12.75">
      <c r="A64" s="392" t="s">
        <v>488</v>
      </c>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4"/>
      <c r="AN64" s="401" t="s">
        <v>363</v>
      </c>
      <c r="AO64" s="402"/>
      <c r="AP64" s="402"/>
      <c r="AQ64" s="402"/>
      <c r="AR64" s="402"/>
      <c r="AS64" s="402"/>
      <c r="AT64" s="402"/>
      <c r="AU64" s="403"/>
      <c r="AV64" s="404"/>
      <c r="AW64" s="405"/>
      <c r="AX64" s="405"/>
      <c r="AY64" s="405"/>
      <c r="AZ64" s="405"/>
      <c r="BA64" s="406"/>
      <c r="BB64" s="389">
        <v>0</v>
      </c>
      <c r="BC64" s="390"/>
      <c r="BD64" s="390"/>
      <c r="BE64" s="390"/>
      <c r="BF64" s="390"/>
      <c r="BG64" s="390"/>
      <c r="BH64" s="390"/>
      <c r="BI64" s="390"/>
      <c r="BJ64" s="391"/>
      <c r="BK64" s="389">
        <v>0</v>
      </c>
      <c r="BL64" s="390"/>
      <c r="BM64" s="390"/>
      <c r="BN64" s="390"/>
      <c r="BO64" s="390"/>
      <c r="BP64" s="390"/>
      <c r="BQ64" s="390"/>
      <c r="BR64" s="390"/>
      <c r="BS64" s="391"/>
      <c r="BT64" s="389">
        <v>0</v>
      </c>
      <c r="BU64" s="390"/>
      <c r="BV64" s="390"/>
      <c r="BW64" s="390"/>
      <c r="BX64" s="390"/>
      <c r="BY64" s="390"/>
      <c r="BZ64" s="391"/>
      <c r="CA64" s="389">
        <v>0</v>
      </c>
      <c r="CB64" s="390"/>
      <c r="CC64" s="390"/>
      <c r="CD64" s="390"/>
      <c r="CE64" s="390"/>
      <c r="CF64" s="390"/>
      <c r="CG64" s="391"/>
      <c r="CH64" s="389">
        <f t="shared" si="2"/>
        <v>0</v>
      </c>
      <c r="CI64" s="390"/>
      <c r="CJ64" s="390"/>
      <c r="CK64" s="390"/>
      <c r="CL64" s="390"/>
      <c r="CM64" s="390"/>
      <c r="CN64" s="391"/>
      <c r="CO64" s="389">
        <v>0</v>
      </c>
      <c r="CP64" s="390"/>
      <c r="CQ64" s="390"/>
      <c r="CR64" s="390"/>
      <c r="CS64" s="390"/>
      <c r="CT64" s="390"/>
      <c r="CU64" s="391"/>
      <c r="CV64" s="389">
        <v>0</v>
      </c>
      <c r="CW64" s="390"/>
      <c r="CX64" s="390"/>
      <c r="CY64" s="390"/>
      <c r="CZ64" s="390"/>
      <c r="DA64" s="390"/>
      <c r="DB64" s="390"/>
      <c r="DC64" s="390"/>
      <c r="DD64" s="391"/>
      <c r="DE64" s="389">
        <v>0</v>
      </c>
      <c r="DF64" s="390"/>
      <c r="DG64" s="390"/>
      <c r="DH64" s="390"/>
      <c r="DI64" s="390"/>
      <c r="DJ64" s="390"/>
      <c r="DK64" s="390"/>
      <c r="DL64" s="390"/>
      <c r="DM64" s="391"/>
      <c r="DN64" s="389">
        <v>0</v>
      </c>
      <c r="DO64" s="390"/>
      <c r="DP64" s="390"/>
      <c r="DQ64" s="390"/>
      <c r="DR64" s="390"/>
      <c r="DS64" s="390"/>
      <c r="DT64" s="391"/>
      <c r="DU64" s="389">
        <v>0</v>
      </c>
      <c r="DV64" s="390"/>
      <c r="DW64" s="390"/>
      <c r="DX64" s="390"/>
      <c r="DY64" s="390"/>
      <c r="DZ64" s="390"/>
      <c r="EA64" s="391"/>
      <c r="EB64" s="389">
        <f t="shared" si="3"/>
        <v>0</v>
      </c>
      <c r="EC64" s="390"/>
      <c r="ED64" s="390"/>
      <c r="EE64" s="390"/>
      <c r="EF64" s="390"/>
      <c r="EG64" s="390"/>
      <c r="EH64" s="391"/>
      <c r="EI64" s="389">
        <v>0</v>
      </c>
      <c r="EJ64" s="390"/>
      <c r="EK64" s="390"/>
      <c r="EL64" s="390"/>
      <c r="EM64" s="390"/>
      <c r="EN64" s="390"/>
      <c r="EO64" s="391"/>
      <c r="EP64" s="382"/>
      <c r="EQ64" s="383"/>
      <c r="ER64" s="383"/>
      <c r="ES64" s="383"/>
      <c r="ET64" s="383"/>
      <c r="EU64" s="383"/>
      <c r="EV64" s="383"/>
      <c r="EW64" s="383"/>
      <c r="EX64" s="383"/>
      <c r="EY64" s="384"/>
      <c r="FC64"/>
      <c r="FD64"/>
      <c r="FE64"/>
      <c r="FF64"/>
      <c r="FG64"/>
      <c r="FH64"/>
      <c r="FI64"/>
      <c r="FJ64"/>
      <c r="FK64"/>
      <c r="FL64"/>
      <c r="FM64"/>
      <c r="FN64"/>
      <c r="FO64"/>
      <c r="FP64"/>
    </row>
    <row r="65" spans="1:172" s="171" customFormat="1" ht="16.5" customHeight="1">
      <c r="A65" s="392" t="s">
        <v>489</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4"/>
      <c r="AN65" s="395" t="s">
        <v>363</v>
      </c>
      <c r="AO65" s="396"/>
      <c r="AP65" s="396"/>
      <c r="AQ65" s="396"/>
      <c r="AR65" s="396"/>
      <c r="AS65" s="396"/>
      <c r="AT65" s="396"/>
      <c r="AU65" s="397"/>
      <c r="AV65" s="398"/>
      <c r="AW65" s="399"/>
      <c r="AX65" s="399"/>
      <c r="AY65" s="399"/>
      <c r="AZ65" s="399"/>
      <c r="BA65" s="400"/>
      <c r="BB65" s="386">
        <f>BB34</f>
        <v>51796.52</v>
      </c>
      <c r="BC65" s="387"/>
      <c r="BD65" s="387"/>
      <c r="BE65" s="387"/>
      <c r="BF65" s="387"/>
      <c r="BG65" s="387"/>
      <c r="BH65" s="387"/>
      <c r="BI65" s="387"/>
      <c r="BJ65" s="388"/>
      <c r="BK65" s="386">
        <f>BK34</f>
        <v>51796.52</v>
      </c>
      <c r="BL65" s="387"/>
      <c r="BM65" s="387"/>
      <c r="BN65" s="387"/>
      <c r="BO65" s="387"/>
      <c r="BP65" s="387"/>
      <c r="BQ65" s="387"/>
      <c r="BR65" s="387"/>
      <c r="BS65" s="388"/>
      <c r="BT65" s="386">
        <f>BT34</f>
        <v>51796.52</v>
      </c>
      <c r="BU65" s="387"/>
      <c r="BV65" s="387"/>
      <c r="BW65" s="387"/>
      <c r="BX65" s="387"/>
      <c r="BY65" s="387"/>
      <c r="BZ65" s="388"/>
      <c r="CA65" s="386">
        <v>0</v>
      </c>
      <c r="CB65" s="387"/>
      <c r="CC65" s="387"/>
      <c r="CD65" s="387"/>
      <c r="CE65" s="387"/>
      <c r="CF65" s="387"/>
      <c r="CG65" s="388"/>
      <c r="CH65" s="389">
        <f t="shared" si="2"/>
        <v>51796.52</v>
      </c>
      <c r="CI65" s="390"/>
      <c r="CJ65" s="390"/>
      <c r="CK65" s="390"/>
      <c r="CL65" s="390"/>
      <c r="CM65" s="390"/>
      <c r="CN65" s="391"/>
      <c r="CO65" s="386">
        <v>0</v>
      </c>
      <c r="CP65" s="387"/>
      <c r="CQ65" s="387"/>
      <c r="CR65" s="387"/>
      <c r="CS65" s="387"/>
      <c r="CT65" s="387"/>
      <c r="CU65" s="388"/>
      <c r="CV65" s="386">
        <f>CV34</f>
        <v>43292.896</v>
      </c>
      <c r="CW65" s="387"/>
      <c r="CX65" s="387"/>
      <c r="CY65" s="387"/>
      <c r="CZ65" s="387"/>
      <c r="DA65" s="387"/>
      <c r="DB65" s="387"/>
      <c r="DC65" s="387"/>
      <c r="DD65" s="388"/>
      <c r="DE65" s="386">
        <f>DE34</f>
        <v>43292.896</v>
      </c>
      <c r="DF65" s="387"/>
      <c r="DG65" s="387"/>
      <c r="DH65" s="387"/>
      <c r="DI65" s="387"/>
      <c r="DJ65" s="387"/>
      <c r="DK65" s="387"/>
      <c r="DL65" s="387"/>
      <c r="DM65" s="388"/>
      <c r="DN65" s="386">
        <f>DN34</f>
        <v>43292.896</v>
      </c>
      <c r="DO65" s="387"/>
      <c r="DP65" s="387"/>
      <c r="DQ65" s="387"/>
      <c r="DR65" s="387"/>
      <c r="DS65" s="387"/>
      <c r="DT65" s="388"/>
      <c r="DU65" s="386">
        <v>0</v>
      </c>
      <c r="DV65" s="387"/>
      <c r="DW65" s="387"/>
      <c r="DX65" s="387"/>
      <c r="DY65" s="387"/>
      <c r="DZ65" s="387"/>
      <c r="EA65" s="388"/>
      <c r="EB65" s="389">
        <f t="shared" si="3"/>
        <v>43292.896</v>
      </c>
      <c r="EC65" s="390"/>
      <c r="ED65" s="390"/>
      <c r="EE65" s="390"/>
      <c r="EF65" s="390"/>
      <c r="EG65" s="390"/>
      <c r="EH65" s="391"/>
      <c r="EI65" s="386">
        <v>0</v>
      </c>
      <c r="EJ65" s="387"/>
      <c r="EK65" s="387"/>
      <c r="EL65" s="387"/>
      <c r="EM65" s="387"/>
      <c r="EN65" s="387"/>
      <c r="EO65" s="388"/>
      <c r="EP65" s="382"/>
      <c r="EQ65" s="383"/>
      <c r="ER65" s="383"/>
      <c r="ES65" s="383"/>
      <c r="ET65" s="383"/>
      <c r="EU65" s="383"/>
      <c r="EV65" s="383"/>
      <c r="EW65" s="383"/>
      <c r="EX65" s="383"/>
      <c r="EY65" s="384"/>
      <c r="FC65"/>
      <c r="FD65"/>
      <c r="FE65"/>
      <c r="FF65"/>
      <c r="FG65"/>
      <c r="FH65"/>
      <c r="FI65"/>
      <c r="FJ65"/>
      <c r="FK65"/>
      <c r="FL65"/>
      <c r="FM65"/>
      <c r="FN65"/>
      <c r="FO65"/>
      <c r="FP65"/>
    </row>
    <row r="66" spans="1:172" s="171" customFormat="1" ht="7.5" customHeight="1">
      <c r="A66" s="392" t="s">
        <v>490</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4"/>
      <c r="AN66" s="401" t="s">
        <v>363</v>
      </c>
      <c r="AO66" s="402"/>
      <c r="AP66" s="402"/>
      <c r="AQ66" s="402"/>
      <c r="AR66" s="402"/>
      <c r="AS66" s="402"/>
      <c r="AT66" s="402"/>
      <c r="AU66" s="403"/>
      <c r="AV66" s="404"/>
      <c r="AW66" s="405"/>
      <c r="AX66" s="405"/>
      <c r="AY66" s="405"/>
      <c r="AZ66" s="405"/>
      <c r="BA66" s="406"/>
      <c r="BB66" s="389"/>
      <c r="BC66" s="390"/>
      <c r="BD66" s="390"/>
      <c r="BE66" s="390"/>
      <c r="BF66" s="390"/>
      <c r="BG66" s="390"/>
      <c r="BH66" s="390"/>
      <c r="BI66" s="390"/>
      <c r="BJ66" s="391"/>
      <c r="BK66" s="389"/>
      <c r="BL66" s="390"/>
      <c r="BM66" s="390"/>
      <c r="BN66" s="390"/>
      <c r="BO66" s="390"/>
      <c r="BP66" s="390"/>
      <c r="BQ66" s="390"/>
      <c r="BR66" s="390"/>
      <c r="BS66" s="391"/>
      <c r="BT66" s="389"/>
      <c r="BU66" s="390"/>
      <c r="BV66" s="390"/>
      <c r="BW66" s="390"/>
      <c r="BX66" s="390"/>
      <c r="BY66" s="390"/>
      <c r="BZ66" s="391"/>
      <c r="CA66" s="389">
        <v>0</v>
      </c>
      <c r="CB66" s="390"/>
      <c r="CC66" s="390"/>
      <c r="CD66" s="390"/>
      <c r="CE66" s="390"/>
      <c r="CF66" s="390"/>
      <c r="CG66" s="391"/>
      <c r="CH66" s="389">
        <f t="shared" si="2"/>
        <v>0</v>
      </c>
      <c r="CI66" s="390"/>
      <c r="CJ66" s="390"/>
      <c r="CK66" s="390"/>
      <c r="CL66" s="390"/>
      <c r="CM66" s="390"/>
      <c r="CN66" s="391"/>
      <c r="CO66" s="389">
        <v>0</v>
      </c>
      <c r="CP66" s="390"/>
      <c r="CQ66" s="390"/>
      <c r="CR66" s="390"/>
      <c r="CS66" s="390"/>
      <c r="CT66" s="390"/>
      <c r="CU66" s="391"/>
      <c r="CV66" s="389"/>
      <c r="CW66" s="390"/>
      <c r="CX66" s="390"/>
      <c r="CY66" s="390"/>
      <c r="CZ66" s="390"/>
      <c r="DA66" s="390"/>
      <c r="DB66" s="390"/>
      <c r="DC66" s="390"/>
      <c r="DD66" s="391"/>
      <c r="DE66" s="389"/>
      <c r="DF66" s="390"/>
      <c r="DG66" s="390"/>
      <c r="DH66" s="390"/>
      <c r="DI66" s="390"/>
      <c r="DJ66" s="390"/>
      <c r="DK66" s="390"/>
      <c r="DL66" s="390"/>
      <c r="DM66" s="391"/>
      <c r="DN66" s="389"/>
      <c r="DO66" s="390"/>
      <c r="DP66" s="390"/>
      <c r="DQ66" s="390"/>
      <c r="DR66" s="390"/>
      <c r="DS66" s="390"/>
      <c r="DT66" s="391"/>
      <c r="DU66" s="389">
        <v>0</v>
      </c>
      <c r="DV66" s="390"/>
      <c r="DW66" s="390"/>
      <c r="DX66" s="390"/>
      <c r="DY66" s="390"/>
      <c r="DZ66" s="390"/>
      <c r="EA66" s="391"/>
      <c r="EB66" s="389">
        <f t="shared" si="3"/>
        <v>0</v>
      </c>
      <c r="EC66" s="390"/>
      <c r="ED66" s="390"/>
      <c r="EE66" s="390"/>
      <c r="EF66" s="390"/>
      <c r="EG66" s="390"/>
      <c r="EH66" s="391"/>
      <c r="EI66" s="389">
        <v>0</v>
      </c>
      <c r="EJ66" s="390"/>
      <c r="EK66" s="390"/>
      <c r="EL66" s="390"/>
      <c r="EM66" s="390"/>
      <c r="EN66" s="390"/>
      <c r="EO66" s="391"/>
      <c r="EP66" s="382"/>
      <c r="EQ66" s="383"/>
      <c r="ER66" s="383"/>
      <c r="ES66" s="383"/>
      <c r="ET66" s="383"/>
      <c r="EU66" s="383"/>
      <c r="EV66" s="383"/>
      <c r="EW66" s="383"/>
      <c r="EX66" s="383"/>
      <c r="EY66" s="384"/>
      <c r="FC66"/>
      <c r="FD66"/>
      <c r="FE66"/>
      <c r="FF66"/>
      <c r="FG66"/>
      <c r="FH66"/>
      <c r="FI66"/>
      <c r="FJ66"/>
      <c r="FK66"/>
      <c r="FL66"/>
      <c r="FM66"/>
      <c r="FN66"/>
      <c r="FO66"/>
      <c r="FP66"/>
    </row>
    <row r="67" spans="1:172" s="171" customFormat="1" ht="29.25" customHeight="1">
      <c r="A67" s="392" t="s">
        <v>491</v>
      </c>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4"/>
      <c r="AN67" s="395" t="s">
        <v>363</v>
      </c>
      <c r="AO67" s="396"/>
      <c r="AP67" s="396"/>
      <c r="AQ67" s="396"/>
      <c r="AR67" s="396"/>
      <c r="AS67" s="396"/>
      <c r="AT67" s="396"/>
      <c r="AU67" s="397"/>
      <c r="AV67" s="398" t="s">
        <v>492</v>
      </c>
      <c r="AW67" s="399"/>
      <c r="AX67" s="399"/>
      <c r="AY67" s="399"/>
      <c r="AZ67" s="399"/>
      <c r="BA67" s="400"/>
      <c r="BB67" s="386">
        <v>440941.86</v>
      </c>
      <c r="BC67" s="387"/>
      <c r="BD67" s="387"/>
      <c r="BE67" s="387"/>
      <c r="BF67" s="387"/>
      <c r="BG67" s="387"/>
      <c r="BH67" s="387"/>
      <c r="BI67" s="387"/>
      <c r="BJ67" s="388"/>
      <c r="BK67" s="386">
        <v>440941.86</v>
      </c>
      <c r="BL67" s="387"/>
      <c r="BM67" s="387"/>
      <c r="BN67" s="387"/>
      <c r="BO67" s="387"/>
      <c r="BP67" s="387"/>
      <c r="BQ67" s="387"/>
      <c r="BR67" s="387"/>
      <c r="BS67" s="388"/>
      <c r="BT67" s="386">
        <v>440941.86</v>
      </c>
      <c r="BU67" s="387"/>
      <c r="BV67" s="387"/>
      <c r="BW67" s="387"/>
      <c r="BX67" s="387"/>
      <c r="BY67" s="387"/>
      <c r="BZ67" s="388"/>
      <c r="CA67" s="386">
        <v>0</v>
      </c>
      <c r="CB67" s="387"/>
      <c r="CC67" s="387"/>
      <c r="CD67" s="387"/>
      <c r="CE67" s="387"/>
      <c r="CF67" s="387"/>
      <c r="CG67" s="388"/>
      <c r="CH67" s="386">
        <f t="shared" si="2"/>
        <v>440941.86</v>
      </c>
      <c r="CI67" s="387"/>
      <c r="CJ67" s="387"/>
      <c r="CK67" s="387"/>
      <c r="CL67" s="387"/>
      <c r="CM67" s="387"/>
      <c r="CN67" s="388"/>
      <c r="CO67" s="386">
        <v>0</v>
      </c>
      <c r="CP67" s="387"/>
      <c r="CQ67" s="387"/>
      <c r="CR67" s="387"/>
      <c r="CS67" s="387"/>
      <c r="CT67" s="387"/>
      <c r="CU67" s="388"/>
      <c r="CV67" s="386">
        <v>422134.01669</v>
      </c>
      <c r="CW67" s="387"/>
      <c r="CX67" s="387"/>
      <c r="CY67" s="387"/>
      <c r="CZ67" s="387"/>
      <c r="DA67" s="387"/>
      <c r="DB67" s="387"/>
      <c r="DC67" s="387"/>
      <c r="DD67" s="388"/>
      <c r="DE67" s="386">
        <v>422134.01669</v>
      </c>
      <c r="DF67" s="387"/>
      <c r="DG67" s="387"/>
      <c r="DH67" s="387"/>
      <c r="DI67" s="387"/>
      <c r="DJ67" s="387"/>
      <c r="DK67" s="387"/>
      <c r="DL67" s="387"/>
      <c r="DM67" s="388"/>
      <c r="DN67" s="386">
        <v>422134.01669</v>
      </c>
      <c r="DO67" s="387"/>
      <c r="DP67" s="387"/>
      <c r="DQ67" s="387"/>
      <c r="DR67" s="387"/>
      <c r="DS67" s="387"/>
      <c r="DT67" s="388"/>
      <c r="DU67" s="386">
        <v>0</v>
      </c>
      <c r="DV67" s="387"/>
      <c r="DW67" s="387"/>
      <c r="DX67" s="387"/>
      <c r="DY67" s="387"/>
      <c r="DZ67" s="387"/>
      <c r="EA67" s="388"/>
      <c r="EB67" s="386">
        <f t="shared" si="3"/>
        <v>422134.01669</v>
      </c>
      <c r="EC67" s="387"/>
      <c r="ED67" s="387"/>
      <c r="EE67" s="387"/>
      <c r="EF67" s="387"/>
      <c r="EG67" s="387"/>
      <c r="EH67" s="388"/>
      <c r="EI67" s="386">
        <v>0</v>
      </c>
      <c r="EJ67" s="387"/>
      <c r="EK67" s="387"/>
      <c r="EL67" s="387"/>
      <c r="EM67" s="387"/>
      <c r="EN67" s="387"/>
      <c r="EO67" s="388"/>
      <c r="EP67" s="382"/>
      <c r="EQ67" s="383"/>
      <c r="ER67" s="383"/>
      <c r="ES67" s="383"/>
      <c r="ET67" s="383"/>
      <c r="EU67" s="383"/>
      <c r="EV67" s="383"/>
      <c r="EW67" s="383"/>
      <c r="EX67" s="383"/>
      <c r="EY67" s="384"/>
      <c r="FC67"/>
      <c r="FD67"/>
      <c r="FE67"/>
      <c r="FF67"/>
      <c r="FG67"/>
      <c r="FH67"/>
      <c r="FI67"/>
      <c r="FJ67"/>
      <c r="FK67"/>
      <c r="FL67"/>
      <c r="FM67"/>
      <c r="FN67"/>
      <c r="FO67"/>
      <c r="FP67"/>
    </row>
    <row r="68" ht="3" customHeight="1"/>
    <row r="69" spans="1:172" s="159" customFormat="1" ht="12.75">
      <c r="A69" s="173" t="s">
        <v>493</v>
      </c>
      <c r="FC69"/>
      <c r="FD69"/>
      <c r="FE69"/>
      <c r="FF69"/>
      <c r="FG69"/>
      <c r="FH69"/>
      <c r="FI69"/>
      <c r="FJ69"/>
      <c r="FK69"/>
      <c r="FL69"/>
      <c r="FM69"/>
      <c r="FN69"/>
      <c r="FO69"/>
      <c r="FP69"/>
    </row>
    <row r="70" spans="1:172" s="142" customFormat="1" ht="12.75">
      <c r="A70" s="174" t="s">
        <v>494</v>
      </c>
      <c r="FC70"/>
      <c r="FD70"/>
      <c r="FE70"/>
      <c r="FF70"/>
      <c r="FG70"/>
      <c r="FH70"/>
      <c r="FI70"/>
      <c r="FJ70"/>
      <c r="FK70"/>
      <c r="FL70"/>
      <c r="FM70"/>
      <c r="FN70"/>
      <c r="FO70"/>
      <c r="FP70"/>
    </row>
    <row r="71" spans="1:172" s="142" customFormat="1" ht="12.75">
      <c r="A71" s="174" t="s">
        <v>495</v>
      </c>
      <c r="FC71"/>
      <c r="FD71"/>
      <c r="FE71"/>
      <c r="FF71"/>
      <c r="FG71"/>
      <c r="FH71"/>
      <c r="FI71"/>
      <c r="FJ71"/>
      <c r="FK71"/>
      <c r="FL71"/>
      <c r="FM71"/>
      <c r="FN71"/>
      <c r="FO71"/>
      <c r="FP71"/>
    </row>
    <row r="72" spans="1:172" s="159" customFormat="1" ht="8.25" customHeight="1">
      <c r="A72" s="173" t="s">
        <v>496</v>
      </c>
      <c r="FC72"/>
      <c r="FD72"/>
      <c r="FE72"/>
      <c r="FF72"/>
      <c r="FG72"/>
      <c r="FH72"/>
      <c r="FI72"/>
      <c r="FJ72"/>
      <c r="FK72"/>
      <c r="FL72"/>
      <c r="FM72"/>
      <c r="FN72"/>
      <c r="FO72"/>
      <c r="FP72"/>
    </row>
    <row r="73" spans="1:172" s="159" customFormat="1" ht="9" customHeight="1">
      <c r="A73" s="175"/>
      <c r="EY73" s="160" t="s">
        <v>497</v>
      </c>
      <c r="FC73"/>
      <c r="FD73"/>
      <c r="FE73"/>
      <c r="FF73"/>
      <c r="FG73"/>
      <c r="FH73"/>
      <c r="FI73"/>
      <c r="FJ73"/>
      <c r="FK73"/>
      <c r="FL73"/>
      <c r="FM73"/>
      <c r="FN73"/>
      <c r="FO73"/>
      <c r="FP73"/>
    </row>
    <row r="74" spans="1:172" s="176" customFormat="1" ht="7.5" customHeight="1">
      <c r="A74" s="385" t="s">
        <v>498</v>
      </c>
      <c r="B74" s="385"/>
      <c r="C74" s="385"/>
      <c r="D74" s="385"/>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5"/>
      <c r="AY74" s="385"/>
      <c r="AZ74" s="385"/>
      <c r="BA74" s="385"/>
      <c r="BB74" s="385"/>
      <c r="BC74" s="385"/>
      <c r="BD74" s="385"/>
      <c r="BE74" s="385"/>
      <c r="BF74" s="385"/>
      <c r="BG74" s="385"/>
      <c r="BH74" s="385"/>
      <c r="BI74" s="385"/>
      <c r="BJ74" s="385"/>
      <c r="BK74" s="385"/>
      <c r="BL74" s="385"/>
      <c r="BM74" s="385"/>
      <c r="BN74" s="385"/>
      <c r="BO74" s="385"/>
      <c r="BP74" s="385"/>
      <c r="BQ74" s="385"/>
      <c r="BR74" s="385"/>
      <c r="BS74" s="385"/>
      <c r="BT74" s="385"/>
      <c r="BU74" s="385"/>
      <c r="BV74" s="385"/>
      <c r="BW74" s="385"/>
      <c r="BX74" s="385"/>
      <c r="BY74" s="385"/>
      <c r="BZ74" s="385"/>
      <c r="CA74" s="385"/>
      <c r="CB74" s="385"/>
      <c r="CC74" s="385"/>
      <c r="CD74" s="385"/>
      <c r="CE74" s="385"/>
      <c r="CF74" s="385"/>
      <c r="CG74" s="385"/>
      <c r="CH74" s="385"/>
      <c r="CI74" s="385"/>
      <c r="CJ74" s="385"/>
      <c r="CK74" s="385"/>
      <c r="CL74" s="385"/>
      <c r="CM74" s="385"/>
      <c r="CN74" s="385"/>
      <c r="CO74" s="385"/>
      <c r="CP74" s="385"/>
      <c r="CQ74" s="385"/>
      <c r="CR74" s="385"/>
      <c r="CS74" s="385"/>
      <c r="CT74" s="385"/>
      <c r="CU74" s="385"/>
      <c r="CV74" s="385"/>
      <c r="CW74" s="385"/>
      <c r="CX74" s="385"/>
      <c r="CY74" s="385"/>
      <c r="CZ74" s="385"/>
      <c r="DA74" s="385"/>
      <c r="DB74" s="385"/>
      <c r="DC74" s="385"/>
      <c r="DD74" s="385"/>
      <c r="DE74" s="385"/>
      <c r="DF74" s="385"/>
      <c r="DG74" s="385"/>
      <c r="DH74" s="385"/>
      <c r="DI74" s="385"/>
      <c r="DJ74" s="385"/>
      <c r="DK74" s="385"/>
      <c r="DL74" s="385"/>
      <c r="DM74" s="385"/>
      <c r="DN74" s="385"/>
      <c r="DO74" s="385"/>
      <c r="DP74" s="385"/>
      <c r="DQ74" s="385"/>
      <c r="DR74" s="385"/>
      <c r="DS74" s="385"/>
      <c r="DT74" s="385"/>
      <c r="DU74" s="385"/>
      <c r="DV74" s="385"/>
      <c r="DW74" s="385"/>
      <c r="DX74" s="385"/>
      <c r="DY74" s="385"/>
      <c r="DZ74" s="385"/>
      <c r="EA74" s="385"/>
      <c r="EB74" s="385"/>
      <c r="EC74" s="385"/>
      <c r="ED74" s="385"/>
      <c r="EE74" s="385"/>
      <c r="EF74" s="385"/>
      <c r="EG74" s="385"/>
      <c r="EH74" s="385"/>
      <c r="EI74" s="385"/>
      <c r="EJ74" s="385"/>
      <c r="EK74" s="385"/>
      <c r="EL74" s="385"/>
      <c r="EM74" s="385"/>
      <c r="EN74" s="385"/>
      <c r="EO74" s="385"/>
      <c r="EP74" s="385"/>
      <c r="EQ74" s="385"/>
      <c r="ER74" s="385"/>
      <c r="ES74" s="385"/>
      <c r="ET74" s="385"/>
      <c r="EU74" s="385"/>
      <c r="EV74" s="385"/>
      <c r="EW74" s="385"/>
      <c r="EX74" s="385"/>
      <c r="EY74" s="385"/>
      <c r="FC74"/>
      <c r="FD74"/>
      <c r="FE74"/>
      <c r="FF74"/>
      <c r="FG74"/>
      <c r="FH74"/>
      <c r="FI74"/>
      <c r="FJ74"/>
      <c r="FK74"/>
      <c r="FL74"/>
      <c r="FM74"/>
      <c r="FN74"/>
      <c r="FO74"/>
      <c r="FP74"/>
    </row>
    <row r="75" spans="1:172" s="169" customFormat="1" ht="9" customHeight="1">
      <c r="A75" s="376" t="s">
        <v>111</v>
      </c>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8"/>
      <c r="AN75" s="376" t="s">
        <v>1</v>
      </c>
      <c r="AO75" s="377"/>
      <c r="AP75" s="377"/>
      <c r="AQ75" s="377"/>
      <c r="AR75" s="377"/>
      <c r="AS75" s="377"/>
      <c r="AT75" s="377"/>
      <c r="AU75" s="378"/>
      <c r="AV75" s="376" t="s">
        <v>351</v>
      </c>
      <c r="AW75" s="377"/>
      <c r="AX75" s="377"/>
      <c r="AY75" s="377"/>
      <c r="AZ75" s="377"/>
      <c r="BA75" s="378"/>
      <c r="BB75" s="376" t="s">
        <v>499</v>
      </c>
      <c r="BC75" s="377"/>
      <c r="BD75" s="377"/>
      <c r="BE75" s="377"/>
      <c r="BF75" s="377"/>
      <c r="BG75" s="377"/>
      <c r="BH75" s="377"/>
      <c r="BI75" s="377"/>
      <c r="BJ75" s="378"/>
      <c r="BK75" s="375" t="s">
        <v>411</v>
      </c>
      <c r="BL75" s="375"/>
      <c r="BM75" s="375"/>
      <c r="BN75" s="375"/>
      <c r="BO75" s="375"/>
      <c r="BP75" s="375"/>
      <c r="BQ75" s="375"/>
      <c r="BR75" s="375"/>
      <c r="BS75" s="375"/>
      <c r="BT75" s="375" t="s">
        <v>354</v>
      </c>
      <c r="BU75" s="375"/>
      <c r="BV75" s="375"/>
      <c r="BW75" s="375"/>
      <c r="BX75" s="375"/>
      <c r="BY75" s="375"/>
      <c r="BZ75" s="375"/>
      <c r="CA75" s="375"/>
      <c r="CB75" s="375"/>
      <c r="CC75" s="375"/>
      <c r="CD75" s="375"/>
      <c r="CE75" s="375"/>
      <c r="CF75" s="375"/>
      <c r="CG75" s="375"/>
      <c r="CH75" s="375"/>
      <c r="CI75" s="375"/>
      <c r="CJ75" s="375"/>
      <c r="CK75" s="375"/>
      <c r="CL75" s="375"/>
      <c r="CM75" s="375"/>
      <c r="CN75" s="375"/>
      <c r="CO75" s="375"/>
      <c r="CP75" s="375"/>
      <c r="CQ75" s="375"/>
      <c r="CR75" s="375"/>
      <c r="CS75" s="375"/>
      <c r="CT75" s="375"/>
      <c r="CU75" s="375"/>
      <c r="CV75" s="375" t="s">
        <v>500</v>
      </c>
      <c r="CW75" s="375"/>
      <c r="CX75" s="375"/>
      <c r="CY75" s="375"/>
      <c r="CZ75" s="375"/>
      <c r="DA75" s="375"/>
      <c r="DB75" s="375"/>
      <c r="DC75" s="375"/>
      <c r="DD75" s="375"/>
      <c r="DE75" s="375" t="s">
        <v>413</v>
      </c>
      <c r="DF75" s="375"/>
      <c r="DG75" s="375"/>
      <c r="DH75" s="375"/>
      <c r="DI75" s="375"/>
      <c r="DJ75" s="375"/>
      <c r="DK75" s="375"/>
      <c r="DL75" s="375"/>
      <c r="DM75" s="375"/>
      <c r="DN75" s="375" t="s">
        <v>357</v>
      </c>
      <c r="DO75" s="375"/>
      <c r="DP75" s="375"/>
      <c r="DQ75" s="375"/>
      <c r="DR75" s="375"/>
      <c r="DS75" s="375"/>
      <c r="DT75" s="375"/>
      <c r="DU75" s="375"/>
      <c r="DV75" s="375"/>
      <c r="DW75" s="375"/>
      <c r="DX75" s="375"/>
      <c r="DY75" s="375"/>
      <c r="DZ75" s="375"/>
      <c r="EA75" s="375"/>
      <c r="EB75" s="375"/>
      <c r="EC75" s="375"/>
      <c r="ED75" s="375"/>
      <c r="EE75" s="375"/>
      <c r="EF75" s="375"/>
      <c r="EG75" s="375"/>
      <c r="EH75" s="375"/>
      <c r="EI75" s="375"/>
      <c r="EJ75" s="375"/>
      <c r="EK75" s="375"/>
      <c r="EL75" s="375"/>
      <c r="EM75" s="375"/>
      <c r="EN75" s="375"/>
      <c r="EO75" s="375"/>
      <c r="EP75" s="376" t="s">
        <v>414</v>
      </c>
      <c r="EQ75" s="377"/>
      <c r="ER75" s="377"/>
      <c r="ES75" s="377"/>
      <c r="ET75" s="377"/>
      <c r="EU75" s="377"/>
      <c r="EV75" s="377"/>
      <c r="EW75" s="377"/>
      <c r="EX75" s="377"/>
      <c r="EY75" s="378"/>
      <c r="FC75"/>
      <c r="FD75"/>
      <c r="FE75"/>
      <c r="FF75"/>
      <c r="FG75"/>
      <c r="FH75"/>
      <c r="FI75"/>
      <c r="FJ75"/>
      <c r="FK75"/>
      <c r="FL75"/>
      <c r="FM75"/>
      <c r="FN75"/>
      <c r="FO75"/>
      <c r="FP75"/>
    </row>
    <row r="76" spans="1:172" s="169" customFormat="1" ht="66.75" customHeight="1">
      <c r="A76" s="379"/>
      <c r="B76" s="380"/>
      <c r="C76" s="380"/>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1"/>
      <c r="AN76" s="379"/>
      <c r="AO76" s="380"/>
      <c r="AP76" s="380"/>
      <c r="AQ76" s="380"/>
      <c r="AR76" s="380"/>
      <c r="AS76" s="380"/>
      <c r="AT76" s="380"/>
      <c r="AU76" s="381"/>
      <c r="AV76" s="379"/>
      <c r="AW76" s="380"/>
      <c r="AX76" s="380"/>
      <c r="AY76" s="380"/>
      <c r="AZ76" s="380"/>
      <c r="BA76" s="381"/>
      <c r="BB76" s="379"/>
      <c r="BC76" s="380"/>
      <c r="BD76" s="380"/>
      <c r="BE76" s="380"/>
      <c r="BF76" s="380"/>
      <c r="BG76" s="380"/>
      <c r="BH76" s="380"/>
      <c r="BI76" s="380"/>
      <c r="BJ76" s="381"/>
      <c r="BK76" s="375"/>
      <c r="BL76" s="375"/>
      <c r="BM76" s="375"/>
      <c r="BN76" s="375"/>
      <c r="BO76" s="375"/>
      <c r="BP76" s="375"/>
      <c r="BQ76" s="375"/>
      <c r="BR76" s="375"/>
      <c r="BS76" s="375"/>
      <c r="BT76" s="375" t="s">
        <v>415</v>
      </c>
      <c r="BU76" s="375"/>
      <c r="BV76" s="375"/>
      <c r="BW76" s="375"/>
      <c r="BX76" s="375"/>
      <c r="BY76" s="375"/>
      <c r="BZ76" s="375"/>
      <c r="CA76" s="375" t="s">
        <v>416</v>
      </c>
      <c r="CB76" s="375"/>
      <c r="CC76" s="375"/>
      <c r="CD76" s="375"/>
      <c r="CE76" s="375"/>
      <c r="CF76" s="375"/>
      <c r="CG76" s="375"/>
      <c r="CH76" s="375" t="s">
        <v>417</v>
      </c>
      <c r="CI76" s="375"/>
      <c r="CJ76" s="375"/>
      <c r="CK76" s="375"/>
      <c r="CL76" s="375"/>
      <c r="CM76" s="375"/>
      <c r="CN76" s="375"/>
      <c r="CO76" s="375" t="s">
        <v>418</v>
      </c>
      <c r="CP76" s="375"/>
      <c r="CQ76" s="375"/>
      <c r="CR76" s="375"/>
      <c r="CS76" s="375"/>
      <c r="CT76" s="375"/>
      <c r="CU76" s="375"/>
      <c r="CV76" s="375"/>
      <c r="CW76" s="375"/>
      <c r="CX76" s="375"/>
      <c r="CY76" s="375"/>
      <c r="CZ76" s="375"/>
      <c r="DA76" s="375"/>
      <c r="DB76" s="375"/>
      <c r="DC76" s="375"/>
      <c r="DD76" s="375"/>
      <c r="DE76" s="375"/>
      <c r="DF76" s="375"/>
      <c r="DG76" s="375"/>
      <c r="DH76" s="375"/>
      <c r="DI76" s="375"/>
      <c r="DJ76" s="375"/>
      <c r="DK76" s="375"/>
      <c r="DL76" s="375"/>
      <c r="DM76" s="375"/>
      <c r="DN76" s="375" t="s">
        <v>415</v>
      </c>
      <c r="DO76" s="375"/>
      <c r="DP76" s="375"/>
      <c r="DQ76" s="375"/>
      <c r="DR76" s="375"/>
      <c r="DS76" s="375"/>
      <c r="DT76" s="375"/>
      <c r="DU76" s="375" t="s">
        <v>416</v>
      </c>
      <c r="DV76" s="375"/>
      <c r="DW76" s="375"/>
      <c r="DX76" s="375"/>
      <c r="DY76" s="375"/>
      <c r="DZ76" s="375"/>
      <c r="EA76" s="375"/>
      <c r="EB76" s="375" t="s">
        <v>417</v>
      </c>
      <c r="EC76" s="375"/>
      <c r="ED76" s="375"/>
      <c r="EE76" s="375"/>
      <c r="EF76" s="375"/>
      <c r="EG76" s="375"/>
      <c r="EH76" s="375"/>
      <c r="EI76" s="375" t="s">
        <v>418</v>
      </c>
      <c r="EJ76" s="375"/>
      <c r="EK76" s="375"/>
      <c r="EL76" s="375"/>
      <c r="EM76" s="375"/>
      <c r="EN76" s="375"/>
      <c r="EO76" s="375"/>
      <c r="EP76" s="379"/>
      <c r="EQ76" s="380"/>
      <c r="ER76" s="380"/>
      <c r="ES76" s="380"/>
      <c r="ET76" s="380"/>
      <c r="EU76" s="380"/>
      <c r="EV76" s="380"/>
      <c r="EW76" s="380"/>
      <c r="EX76" s="380"/>
      <c r="EY76" s="381"/>
      <c r="FC76"/>
      <c r="FD76"/>
      <c r="FE76"/>
      <c r="FF76"/>
      <c r="FG76"/>
      <c r="FH76"/>
      <c r="FI76"/>
      <c r="FJ76"/>
      <c r="FK76"/>
      <c r="FL76"/>
      <c r="FM76"/>
      <c r="FN76"/>
      <c r="FO76"/>
      <c r="FP76"/>
    </row>
    <row r="77" spans="1:172" s="170" customFormat="1" ht="18.75" customHeight="1">
      <c r="A77" s="368">
        <v>1</v>
      </c>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70"/>
      <c r="AN77" s="371">
        <v>2</v>
      </c>
      <c r="AO77" s="371"/>
      <c r="AP77" s="371"/>
      <c r="AQ77" s="371"/>
      <c r="AR77" s="371"/>
      <c r="AS77" s="371"/>
      <c r="AT77" s="371"/>
      <c r="AU77" s="371"/>
      <c r="AV77" s="371">
        <v>3</v>
      </c>
      <c r="AW77" s="371"/>
      <c r="AX77" s="371"/>
      <c r="AY77" s="371"/>
      <c r="AZ77" s="371"/>
      <c r="BA77" s="371"/>
      <c r="BB77" s="371">
        <v>4</v>
      </c>
      <c r="BC77" s="371"/>
      <c r="BD77" s="371"/>
      <c r="BE77" s="371"/>
      <c r="BF77" s="371"/>
      <c r="BG77" s="371"/>
      <c r="BH77" s="371"/>
      <c r="BI77" s="371"/>
      <c r="BJ77" s="371"/>
      <c r="BK77" s="371">
        <v>5</v>
      </c>
      <c r="BL77" s="371"/>
      <c r="BM77" s="371"/>
      <c r="BN77" s="371"/>
      <c r="BO77" s="371"/>
      <c r="BP77" s="371"/>
      <c r="BQ77" s="371"/>
      <c r="BR77" s="371"/>
      <c r="BS77" s="371"/>
      <c r="BT77" s="371">
        <v>6</v>
      </c>
      <c r="BU77" s="371"/>
      <c r="BV77" s="371"/>
      <c r="BW77" s="371"/>
      <c r="BX77" s="371"/>
      <c r="BY77" s="371"/>
      <c r="BZ77" s="371"/>
      <c r="CA77" s="371">
        <v>7</v>
      </c>
      <c r="CB77" s="371"/>
      <c r="CC77" s="371"/>
      <c r="CD77" s="371"/>
      <c r="CE77" s="371"/>
      <c r="CF77" s="371"/>
      <c r="CG77" s="371"/>
      <c r="CH77" s="372" t="s">
        <v>419</v>
      </c>
      <c r="CI77" s="373"/>
      <c r="CJ77" s="373"/>
      <c r="CK77" s="373"/>
      <c r="CL77" s="373"/>
      <c r="CM77" s="373"/>
      <c r="CN77" s="374"/>
      <c r="CO77" s="371">
        <v>9</v>
      </c>
      <c r="CP77" s="371"/>
      <c r="CQ77" s="371"/>
      <c r="CR77" s="371"/>
      <c r="CS77" s="371"/>
      <c r="CT77" s="371"/>
      <c r="CU77" s="371"/>
      <c r="CV77" s="371">
        <v>10</v>
      </c>
      <c r="CW77" s="371"/>
      <c r="CX77" s="371"/>
      <c r="CY77" s="371"/>
      <c r="CZ77" s="371"/>
      <c r="DA77" s="371"/>
      <c r="DB77" s="371"/>
      <c r="DC77" s="371"/>
      <c r="DD77" s="371"/>
      <c r="DE77" s="371">
        <v>11</v>
      </c>
      <c r="DF77" s="371"/>
      <c r="DG77" s="371"/>
      <c r="DH77" s="371"/>
      <c r="DI77" s="371"/>
      <c r="DJ77" s="371"/>
      <c r="DK77" s="371"/>
      <c r="DL77" s="371"/>
      <c r="DM77" s="371"/>
      <c r="DN77" s="371">
        <v>12</v>
      </c>
      <c r="DO77" s="371"/>
      <c r="DP77" s="371"/>
      <c r="DQ77" s="371"/>
      <c r="DR77" s="371"/>
      <c r="DS77" s="371"/>
      <c r="DT77" s="371"/>
      <c r="DU77" s="371">
        <v>13</v>
      </c>
      <c r="DV77" s="371"/>
      <c r="DW77" s="371"/>
      <c r="DX77" s="371"/>
      <c r="DY77" s="371"/>
      <c r="DZ77" s="371"/>
      <c r="EA77" s="371"/>
      <c r="EB77" s="372" t="s">
        <v>420</v>
      </c>
      <c r="EC77" s="373"/>
      <c r="ED77" s="373"/>
      <c r="EE77" s="373"/>
      <c r="EF77" s="373"/>
      <c r="EG77" s="373"/>
      <c r="EH77" s="374"/>
      <c r="EI77" s="368">
        <v>15</v>
      </c>
      <c r="EJ77" s="369"/>
      <c r="EK77" s="369"/>
      <c r="EL77" s="369"/>
      <c r="EM77" s="369"/>
      <c r="EN77" s="369"/>
      <c r="EO77" s="370"/>
      <c r="EP77" s="371">
        <v>16</v>
      </c>
      <c r="EQ77" s="371"/>
      <c r="ER77" s="371"/>
      <c r="ES77" s="371"/>
      <c r="ET77" s="371"/>
      <c r="EU77" s="371"/>
      <c r="EV77" s="371"/>
      <c r="EW77" s="371"/>
      <c r="EX77" s="371"/>
      <c r="EY77" s="371"/>
      <c r="FC77"/>
      <c r="FD77"/>
      <c r="FE77"/>
      <c r="FF77"/>
      <c r="FG77"/>
      <c r="FH77"/>
      <c r="FI77"/>
      <c r="FJ77"/>
      <c r="FK77"/>
      <c r="FL77"/>
      <c r="FM77"/>
      <c r="FN77"/>
      <c r="FO77"/>
      <c r="FP77"/>
    </row>
    <row r="78" spans="1:172" s="171" customFormat="1" ht="12.75">
      <c r="A78" s="364" t="s">
        <v>501</v>
      </c>
      <c r="B78" s="364"/>
      <c r="C78" s="364"/>
      <c r="D78" s="364"/>
      <c r="E78" s="364"/>
      <c r="F78" s="364"/>
      <c r="G78" s="364"/>
      <c r="H78" s="364"/>
      <c r="I78" s="364"/>
      <c r="J78" s="364"/>
      <c r="K78" s="364"/>
      <c r="L78" s="364"/>
      <c r="M78" s="364"/>
      <c r="N78" s="364"/>
      <c r="O78" s="364"/>
      <c r="P78" s="364"/>
      <c r="Q78" s="364"/>
      <c r="R78" s="364"/>
      <c r="S78" s="364"/>
      <c r="T78" s="364"/>
      <c r="U78" s="364"/>
      <c r="V78" s="364"/>
      <c r="W78" s="364"/>
      <c r="X78" s="364"/>
      <c r="Y78" s="364"/>
      <c r="Z78" s="364"/>
      <c r="AA78" s="364"/>
      <c r="AB78" s="364"/>
      <c r="AC78" s="364"/>
      <c r="AD78" s="364"/>
      <c r="AE78" s="364"/>
      <c r="AF78" s="364"/>
      <c r="AG78" s="364"/>
      <c r="AH78" s="364"/>
      <c r="AI78" s="364"/>
      <c r="AJ78" s="364"/>
      <c r="AK78" s="364"/>
      <c r="AL78" s="364"/>
      <c r="AM78" s="364"/>
      <c r="AN78" s="363" t="s">
        <v>363</v>
      </c>
      <c r="AO78" s="363"/>
      <c r="AP78" s="363"/>
      <c r="AQ78" s="363"/>
      <c r="AR78" s="363"/>
      <c r="AS78" s="363"/>
      <c r="AT78" s="363"/>
      <c r="AU78" s="363"/>
      <c r="AV78" s="365" t="s">
        <v>502</v>
      </c>
      <c r="AW78" s="365"/>
      <c r="AX78" s="365"/>
      <c r="AY78" s="365"/>
      <c r="AZ78" s="365"/>
      <c r="BA78" s="365"/>
      <c r="BB78" s="363">
        <f>306787+4573</f>
        <v>311360</v>
      </c>
      <c r="BC78" s="363"/>
      <c r="BD78" s="363"/>
      <c r="BE78" s="363"/>
      <c r="BF78" s="363"/>
      <c r="BG78" s="363"/>
      <c r="BH78" s="363"/>
      <c r="BI78" s="363"/>
      <c r="BJ78" s="363"/>
      <c r="BK78" s="363">
        <f>BB78</f>
        <v>311360</v>
      </c>
      <c r="BL78" s="363"/>
      <c r="BM78" s="363"/>
      <c r="BN78" s="363"/>
      <c r="BO78" s="363"/>
      <c r="BP78" s="363"/>
      <c r="BQ78" s="363"/>
      <c r="BR78" s="363"/>
      <c r="BS78" s="363"/>
      <c r="BT78" s="363" t="s">
        <v>503</v>
      </c>
      <c r="BU78" s="363"/>
      <c r="BV78" s="363"/>
      <c r="BW78" s="363"/>
      <c r="BX78" s="363"/>
      <c r="BY78" s="363"/>
      <c r="BZ78" s="363"/>
      <c r="CA78" s="363" t="s">
        <v>503</v>
      </c>
      <c r="CB78" s="363"/>
      <c r="CC78" s="363"/>
      <c r="CD78" s="363"/>
      <c r="CE78" s="363"/>
      <c r="CF78" s="363"/>
      <c r="CG78" s="363"/>
      <c r="CH78" s="363" t="s">
        <v>503</v>
      </c>
      <c r="CI78" s="363"/>
      <c r="CJ78" s="363"/>
      <c r="CK78" s="363"/>
      <c r="CL78" s="363"/>
      <c r="CM78" s="363"/>
      <c r="CN78" s="363"/>
      <c r="CO78" s="363" t="s">
        <v>503</v>
      </c>
      <c r="CP78" s="363"/>
      <c r="CQ78" s="363"/>
      <c r="CR78" s="363"/>
      <c r="CS78" s="363"/>
      <c r="CT78" s="363"/>
      <c r="CU78" s="363"/>
      <c r="CV78" s="363">
        <f>202010+4392</f>
        <v>206402</v>
      </c>
      <c r="CW78" s="363"/>
      <c r="CX78" s="363"/>
      <c r="CY78" s="363"/>
      <c r="CZ78" s="363"/>
      <c r="DA78" s="363"/>
      <c r="DB78" s="363"/>
      <c r="DC78" s="363"/>
      <c r="DD78" s="363"/>
      <c r="DE78" s="363">
        <f>CV78</f>
        <v>206402</v>
      </c>
      <c r="DF78" s="363"/>
      <c r="DG78" s="363"/>
      <c r="DH78" s="363"/>
      <c r="DI78" s="363"/>
      <c r="DJ78" s="363"/>
      <c r="DK78" s="363"/>
      <c r="DL78" s="363"/>
      <c r="DM78" s="363"/>
      <c r="DN78" s="363" t="s">
        <v>503</v>
      </c>
      <c r="DO78" s="363"/>
      <c r="DP78" s="363"/>
      <c r="DQ78" s="363"/>
      <c r="DR78" s="363"/>
      <c r="DS78" s="363"/>
      <c r="DT78" s="363"/>
      <c r="DU78" s="363" t="s">
        <v>503</v>
      </c>
      <c r="DV78" s="363"/>
      <c r="DW78" s="363"/>
      <c r="DX78" s="363"/>
      <c r="DY78" s="363"/>
      <c r="DZ78" s="363"/>
      <c r="EA78" s="363"/>
      <c r="EB78" s="363" t="s">
        <v>503</v>
      </c>
      <c r="EC78" s="363"/>
      <c r="ED78" s="363"/>
      <c r="EE78" s="363"/>
      <c r="EF78" s="363"/>
      <c r="EG78" s="363"/>
      <c r="EH78" s="363"/>
      <c r="EI78" s="363" t="s">
        <v>503</v>
      </c>
      <c r="EJ78" s="363"/>
      <c r="EK78" s="363"/>
      <c r="EL78" s="363"/>
      <c r="EM78" s="363"/>
      <c r="EN78" s="363"/>
      <c r="EO78" s="363"/>
      <c r="EP78" s="363"/>
      <c r="EQ78" s="363"/>
      <c r="ER78" s="363"/>
      <c r="ES78" s="363"/>
      <c r="ET78" s="363"/>
      <c r="EU78" s="363"/>
      <c r="EV78" s="363"/>
      <c r="EW78" s="363"/>
      <c r="EX78" s="363"/>
      <c r="EY78" s="363"/>
      <c r="FC78"/>
      <c r="FD78"/>
      <c r="FE78"/>
      <c r="FF78"/>
      <c r="FG78"/>
      <c r="FH78"/>
      <c r="FI78"/>
      <c r="FJ78"/>
      <c r="FK78"/>
      <c r="FL78"/>
      <c r="FM78"/>
      <c r="FN78"/>
      <c r="FO78"/>
      <c r="FP78"/>
    </row>
    <row r="79" spans="1:172" s="171" customFormat="1" ht="12.75">
      <c r="A79" s="367" t="s">
        <v>504</v>
      </c>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3" t="s">
        <v>363</v>
      </c>
      <c r="AO79" s="363"/>
      <c r="AP79" s="363"/>
      <c r="AQ79" s="363"/>
      <c r="AR79" s="363"/>
      <c r="AS79" s="363"/>
      <c r="AT79" s="363"/>
      <c r="AU79" s="363"/>
      <c r="AV79" s="365" t="s">
        <v>79</v>
      </c>
      <c r="AW79" s="365"/>
      <c r="AX79" s="365"/>
      <c r="AY79" s="365"/>
      <c r="AZ79" s="365"/>
      <c r="BA79" s="365"/>
      <c r="BB79" s="363" t="s">
        <v>503</v>
      </c>
      <c r="BC79" s="363"/>
      <c r="BD79" s="363"/>
      <c r="BE79" s="363"/>
      <c r="BF79" s="363"/>
      <c r="BG79" s="363"/>
      <c r="BH79" s="363"/>
      <c r="BI79" s="363"/>
      <c r="BJ79" s="363"/>
      <c r="BK79" s="363" t="s">
        <v>503</v>
      </c>
      <c r="BL79" s="363"/>
      <c r="BM79" s="363"/>
      <c r="BN79" s="363"/>
      <c r="BO79" s="363"/>
      <c r="BP79" s="363"/>
      <c r="BQ79" s="363"/>
      <c r="BR79" s="363"/>
      <c r="BS79" s="363"/>
      <c r="BT79" s="363">
        <v>153158</v>
      </c>
      <c r="BU79" s="363"/>
      <c r="BV79" s="363"/>
      <c r="BW79" s="363"/>
      <c r="BX79" s="363"/>
      <c r="BY79" s="363"/>
      <c r="BZ79" s="363"/>
      <c r="CA79" s="363"/>
      <c r="CB79" s="363"/>
      <c r="CC79" s="363"/>
      <c r="CD79" s="363"/>
      <c r="CE79" s="363"/>
      <c r="CF79" s="363"/>
      <c r="CG79" s="363"/>
      <c r="CH79" s="363" t="s">
        <v>503</v>
      </c>
      <c r="CI79" s="363"/>
      <c r="CJ79" s="363"/>
      <c r="CK79" s="363"/>
      <c r="CL79" s="363"/>
      <c r="CM79" s="363"/>
      <c r="CN79" s="363"/>
      <c r="CO79" s="363" t="s">
        <v>503</v>
      </c>
      <c r="CP79" s="363"/>
      <c r="CQ79" s="363"/>
      <c r="CR79" s="363"/>
      <c r="CS79" s="363"/>
      <c r="CT79" s="363"/>
      <c r="CU79" s="363"/>
      <c r="CV79" s="363" t="s">
        <v>503</v>
      </c>
      <c r="CW79" s="363"/>
      <c r="CX79" s="363"/>
      <c r="CY79" s="363"/>
      <c r="CZ79" s="363"/>
      <c r="DA79" s="363"/>
      <c r="DB79" s="363"/>
      <c r="DC79" s="363"/>
      <c r="DD79" s="363"/>
      <c r="DE79" s="363" t="s">
        <v>503</v>
      </c>
      <c r="DF79" s="363"/>
      <c r="DG79" s="363"/>
      <c r="DH79" s="363"/>
      <c r="DI79" s="363"/>
      <c r="DJ79" s="363"/>
      <c r="DK79" s="363"/>
      <c r="DL79" s="363"/>
      <c r="DM79" s="363"/>
      <c r="DN79" s="363">
        <v>159025</v>
      </c>
      <c r="DO79" s="363"/>
      <c r="DP79" s="363"/>
      <c r="DQ79" s="363"/>
      <c r="DR79" s="363"/>
      <c r="DS79" s="363"/>
      <c r="DT79" s="363"/>
      <c r="DU79" s="363"/>
      <c r="DV79" s="363"/>
      <c r="DW79" s="363"/>
      <c r="DX79" s="363"/>
      <c r="DY79" s="363"/>
      <c r="DZ79" s="363"/>
      <c r="EA79" s="363"/>
      <c r="EB79" s="363" t="s">
        <v>503</v>
      </c>
      <c r="EC79" s="363"/>
      <c r="ED79" s="363"/>
      <c r="EE79" s="363"/>
      <c r="EF79" s="363"/>
      <c r="EG79" s="363"/>
      <c r="EH79" s="363"/>
      <c r="EI79" s="363" t="s">
        <v>503</v>
      </c>
      <c r="EJ79" s="363"/>
      <c r="EK79" s="363"/>
      <c r="EL79" s="363"/>
      <c r="EM79" s="363"/>
      <c r="EN79" s="363"/>
      <c r="EO79" s="363"/>
      <c r="EP79" s="363"/>
      <c r="EQ79" s="363"/>
      <c r="ER79" s="363"/>
      <c r="ES79" s="363"/>
      <c r="ET79" s="363"/>
      <c r="EU79" s="363"/>
      <c r="EV79" s="363"/>
      <c r="EW79" s="363"/>
      <c r="EX79" s="363"/>
      <c r="EY79" s="363"/>
      <c r="FC79"/>
      <c r="FD79"/>
      <c r="FE79"/>
      <c r="FF79"/>
      <c r="FG79"/>
      <c r="FH79"/>
      <c r="FI79"/>
      <c r="FJ79"/>
      <c r="FK79"/>
      <c r="FL79"/>
      <c r="FM79"/>
      <c r="FN79"/>
      <c r="FO79"/>
      <c r="FP79"/>
    </row>
    <row r="80" spans="1:172" s="171" customFormat="1" ht="37.5" customHeight="1">
      <c r="A80" s="364" t="s">
        <v>505</v>
      </c>
      <c r="B80" s="364"/>
      <c r="C80" s="364"/>
      <c r="D80" s="364"/>
      <c r="E80" s="364"/>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c r="AN80" s="363" t="s">
        <v>363</v>
      </c>
      <c r="AO80" s="363"/>
      <c r="AP80" s="363"/>
      <c r="AQ80" s="363"/>
      <c r="AR80" s="363"/>
      <c r="AS80" s="363"/>
      <c r="AT80" s="363"/>
      <c r="AU80" s="363"/>
      <c r="AV80" s="365" t="s">
        <v>506</v>
      </c>
      <c r="AW80" s="365"/>
      <c r="AX80" s="365"/>
      <c r="AY80" s="365"/>
      <c r="AZ80" s="365"/>
      <c r="BA80" s="365"/>
      <c r="BB80" s="363" t="s">
        <v>503</v>
      </c>
      <c r="BC80" s="363"/>
      <c r="BD80" s="363"/>
      <c r="BE80" s="363"/>
      <c r="BF80" s="363"/>
      <c r="BG80" s="363"/>
      <c r="BH80" s="363"/>
      <c r="BI80" s="363"/>
      <c r="BJ80" s="363"/>
      <c r="BK80" s="363" t="s">
        <v>503</v>
      </c>
      <c r="BL80" s="363"/>
      <c r="BM80" s="363"/>
      <c r="BN80" s="363"/>
      <c r="BO80" s="363"/>
      <c r="BP80" s="363"/>
      <c r="BQ80" s="363"/>
      <c r="BR80" s="363"/>
      <c r="BS80" s="363"/>
      <c r="BT80" s="363"/>
      <c r="BU80" s="363"/>
      <c r="BV80" s="363"/>
      <c r="BW80" s="363"/>
      <c r="BX80" s="363"/>
      <c r="BY80" s="363"/>
      <c r="BZ80" s="363"/>
      <c r="CA80" s="363"/>
      <c r="CB80" s="363"/>
      <c r="CC80" s="363"/>
      <c r="CD80" s="363"/>
      <c r="CE80" s="363"/>
      <c r="CF80" s="363"/>
      <c r="CG80" s="363"/>
      <c r="CH80" s="363" t="s">
        <v>503</v>
      </c>
      <c r="CI80" s="363"/>
      <c r="CJ80" s="363"/>
      <c r="CK80" s="363"/>
      <c r="CL80" s="363"/>
      <c r="CM80" s="363"/>
      <c r="CN80" s="363"/>
      <c r="CO80" s="363" t="s">
        <v>503</v>
      </c>
      <c r="CP80" s="363"/>
      <c r="CQ80" s="363"/>
      <c r="CR80" s="363"/>
      <c r="CS80" s="363"/>
      <c r="CT80" s="363"/>
      <c r="CU80" s="363"/>
      <c r="CV80" s="363" t="s">
        <v>503</v>
      </c>
      <c r="CW80" s="363"/>
      <c r="CX80" s="363"/>
      <c r="CY80" s="363"/>
      <c r="CZ80" s="363"/>
      <c r="DA80" s="363"/>
      <c r="DB80" s="363"/>
      <c r="DC80" s="363"/>
      <c r="DD80" s="363"/>
      <c r="DE80" s="363" t="s">
        <v>503</v>
      </c>
      <c r="DF80" s="363"/>
      <c r="DG80" s="363"/>
      <c r="DH80" s="363"/>
      <c r="DI80" s="363"/>
      <c r="DJ80" s="363"/>
      <c r="DK80" s="363"/>
      <c r="DL80" s="363"/>
      <c r="DM80" s="363"/>
      <c r="DN80" s="363"/>
      <c r="DO80" s="363"/>
      <c r="DP80" s="363"/>
      <c r="DQ80" s="363"/>
      <c r="DR80" s="363"/>
      <c r="DS80" s="363"/>
      <c r="DT80" s="363"/>
      <c r="DU80" s="363"/>
      <c r="DV80" s="363"/>
      <c r="DW80" s="363"/>
      <c r="DX80" s="363"/>
      <c r="DY80" s="363"/>
      <c r="DZ80" s="363"/>
      <c r="EA80" s="363"/>
      <c r="EB80" s="363" t="s">
        <v>503</v>
      </c>
      <c r="EC80" s="363"/>
      <c r="ED80" s="363"/>
      <c r="EE80" s="363"/>
      <c r="EF80" s="363"/>
      <c r="EG80" s="363"/>
      <c r="EH80" s="363"/>
      <c r="EI80" s="363" t="s">
        <v>503</v>
      </c>
      <c r="EJ80" s="363"/>
      <c r="EK80" s="363"/>
      <c r="EL80" s="363"/>
      <c r="EM80" s="363"/>
      <c r="EN80" s="363"/>
      <c r="EO80" s="363"/>
      <c r="EP80" s="363"/>
      <c r="EQ80" s="363"/>
      <c r="ER80" s="363"/>
      <c r="ES80" s="363"/>
      <c r="ET80" s="363"/>
      <c r="EU80" s="363"/>
      <c r="EV80" s="363"/>
      <c r="EW80" s="363"/>
      <c r="EX80" s="363"/>
      <c r="EY80" s="363"/>
      <c r="FC80"/>
      <c r="FD80"/>
      <c r="FE80"/>
      <c r="FF80"/>
      <c r="FG80"/>
      <c r="FH80"/>
      <c r="FI80"/>
      <c r="FJ80"/>
      <c r="FK80"/>
      <c r="FL80"/>
      <c r="FM80"/>
      <c r="FN80"/>
      <c r="FO80"/>
      <c r="FP80"/>
    </row>
    <row r="81" spans="1:172" s="171" customFormat="1" ht="37.5" customHeight="1">
      <c r="A81" s="364" t="s">
        <v>507</v>
      </c>
      <c r="B81" s="364"/>
      <c r="C81" s="364"/>
      <c r="D81" s="364"/>
      <c r="E81" s="364"/>
      <c r="F81" s="364"/>
      <c r="G81" s="364"/>
      <c r="H81" s="364"/>
      <c r="I81" s="364"/>
      <c r="J81" s="364"/>
      <c r="K81" s="364"/>
      <c r="L81" s="364"/>
      <c r="M81" s="364"/>
      <c r="N81" s="364"/>
      <c r="O81" s="364"/>
      <c r="P81" s="364"/>
      <c r="Q81" s="364"/>
      <c r="R81" s="364"/>
      <c r="S81" s="364"/>
      <c r="T81" s="364"/>
      <c r="U81" s="364"/>
      <c r="V81" s="364"/>
      <c r="W81" s="364"/>
      <c r="X81" s="364"/>
      <c r="Y81" s="364"/>
      <c r="Z81" s="364"/>
      <c r="AA81" s="364"/>
      <c r="AB81" s="364"/>
      <c r="AC81" s="364"/>
      <c r="AD81" s="364"/>
      <c r="AE81" s="364"/>
      <c r="AF81" s="364"/>
      <c r="AG81" s="364"/>
      <c r="AH81" s="364"/>
      <c r="AI81" s="364"/>
      <c r="AJ81" s="364"/>
      <c r="AK81" s="364"/>
      <c r="AL81" s="364"/>
      <c r="AM81" s="364"/>
      <c r="AN81" s="363" t="s">
        <v>363</v>
      </c>
      <c r="AO81" s="363"/>
      <c r="AP81" s="363"/>
      <c r="AQ81" s="363"/>
      <c r="AR81" s="363"/>
      <c r="AS81" s="363"/>
      <c r="AT81" s="363"/>
      <c r="AU81" s="363"/>
      <c r="AV81" s="365" t="s">
        <v>508</v>
      </c>
      <c r="AW81" s="365"/>
      <c r="AX81" s="365"/>
      <c r="AY81" s="365"/>
      <c r="AZ81" s="365"/>
      <c r="BA81" s="365"/>
      <c r="BB81" s="363" t="s">
        <v>503</v>
      </c>
      <c r="BC81" s="363"/>
      <c r="BD81" s="363"/>
      <c r="BE81" s="363"/>
      <c r="BF81" s="363"/>
      <c r="BG81" s="363"/>
      <c r="BH81" s="363"/>
      <c r="BI81" s="363"/>
      <c r="BJ81" s="363"/>
      <c r="BK81" s="363" t="s">
        <v>503</v>
      </c>
      <c r="BL81" s="363"/>
      <c r="BM81" s="363"/>
      <c r="BN81" s="363"/>
      <c r="BO81" s="363"/>
      <c r="BP81" s="363"/>
      <c r="BQ81" s="363"/>
      <c r="BR81" s="363"/>
      <c r="BS81" s="363"/>
      <c r="BT81" s="363"/>
      <c r="BU81" s="363"/>
      <c r="BV81" s="363"/>
      <c r="BW81" s="363"/>
      <c r="BX81" s="363"/>
      <c r="BY81" s="363"/>
      <c r="BZ81" s="363"/>
      <c r="CA81" s="363"/>
      <c r="CB81" s="363"/>
      <c r="CC81" s="363"/>
      <c r="CD81" s="363"/>
      <c r="CE81" s="363"/>
      <c r="CF81" s="363"/>
      <c r="CG81" s="363"/>
      <c r="CH81" s="363" t="s">
        <v>503</v>
      </c>
      <c r="CI81" s="363"/>
      <c r="CJ81" s="363"/>
      <c r="CK81" s="363"/>
      <c r="CL81" s="363"/>
      <c r="CM81" s="363"/>
      <c r="CN81" s="363"/>
      <c r="CO81" s="363" t="s">
        <v>503</v>
      </c>
      <c r="CP81" s="363"/>
      <c r="CQ81" s="363"/>
      <c r="CR81" s="363"/>
      <c r="CS81" s="363"/>
      <c r="CT81" s="363"/>
      <c r="CU81" s="363"/>
      <c r="CV81" s="363" t="s">
        <v>503</v>
      </c>
      <c r="CW81" s="363"/>
      <c r="CX81" s="363"/>
      <c r="CY81" s="363"/>
      <c r="CZ81" s="363"/>
      <c r="DA81" s="363"/>
      <c r="DB81" s="363"/>
      <c r="DC81" s="363"/>
      <c r="DD81" s="363"/>
      <c r="DE81" s="363" t="s">
        <v>503</v>
      </c>
      <c r="DF81" s="363"/>
      <c r="DG81" s="363"/>
      <c r="DH81" s="363"/>
      <c r="DI81" s="363"/>
      <c r="DJ81" s="363"/>
      <c r="DK81" s="363"/>
      <c r="DL81" s="363"/>
      <c r="DM81" s="363"/>
      <c r="DN81" s="363"/>
      <c r="DO81" s="363"/>
      <c r="DP81" s="363"/>
      <c r="DQ81" s="363"/>
      <c r="DR81" s="363"/>
      <c r="DS81" s="363"/>
      <c r="DT81" s="363"/>
      <c r="DU81" s="363"/>
      <c r="DV81" s="363"/>
      <c r="DW81" s="363"/>
      <c r="DX81" s="363"/>
      <c r="DY81" s="363"/>
      <c r="DZ81" s="363"/>
      <c r="EA81" s="363"/>
      <c r="EB81" s="363" t="s">
        <v>503</v>
      </c>
      <c r="EC81" s="363"/>
      <c r="ED81" s="363"/>
      <c r="EE81" s="363"/>
      <c r="EF81" s="363"/>
      <c r="EG81" s="363"/>
      <c r="EH81" s="363"/>
      <c r="EI81" s="363" t="s">
        <v>503</v>
      </c>
      <c r="EJ81" s="363"/>
      <c r="EK81" s="363"/>
      <c r="EL81" s="363"/>
      <c r="EM81" s="363"/>
      <c r="EN81" s="363"/>
      <c r="EO81" s="363"/>
      <c r="EP81" s="363"/>
      <c r="EQ81" s="363"/>
      <c r="ER81" s="363"/>
      <c r="ES81" s="363"/>
      <c r="ET81" s="363"/>
      <c r="EU81" s="363"/>
      <c r="EV81" s="363"/>
      <c r="EW81" s="363"/>
      <c r="EX81" s="363"/>
      <c r="EY81" s="363"/>
      <c r="FC81"/>
      <c r="FD81"/>
      <c r="FE81"/>
      <c r="FF81"/>
      <c r="FG81"/>
      <c r="FH81"/>
      <c r="FI81"/>
      <c r="FJ81"/>
      <c r="FK81"/>
      <c r="FL81"/>
      <c r="FM81"/>
      <c r="FN81"/>
      <c r="FO81"/>
      <c r="FP81"/>
    </row>
    <row r="82" spans="1:172" s="171" customFormat="1" ht="12.75">
      <c r="A82" s="364" t="s">
        <v>509</v>
      </c>
      <c r="B82" s="364"/>
      <c r="C82" s="364"/>
      <c r="D82" s="364"/>
      <c r="E82" s="364"/>
      <c r="F82" s="364"/>
      <c r="G82" s="364"/>
      <c r="H82" s="364"/>
      <c r="I82" s="364"/>
      <c r="J82" s="364"/>
      <c r="K82" s="364"/>
      <c r="L82" s="364"/>
      <c r="M82" s="364"/>
      <c r="N82" s="364"/>
      <c r="O82" s="364"/>
      <c r="P82" s="364"/>
      <c r="Q82" s="364"/>
      <c r="R82" s="364"/>
      <c r="S82" s="364"/>
      <c r="T82" s="364"/>
      <c r="U82" s="364"/>
      <c r="V82" s="364"/>
      <c r="W82" s="364"/>
      <c r="X82" s="364"/>
      <c r="Y82" s="364"/>
      <c r="Z82" s="364"/>
      <c r="AA82" s="364"/>
      <c r="AB82" s="364"/>
      <c r="AC82" s="364"/>
      <c r="AD82" s="364"/>
      <c r="AE82" s="364"/>
      <c r="AF82" s="364"/>
      <c r="AG82" s="364"/>
      <c r="AH82" s="364"/>
      <c r="AI82" s="364"/>
      <c r="AJ82" s="364"/>
      <c r="AK82" s="364"/>
      <c r="AL82" s="364"/>
      <c r="AM82" s="364"/>
      <c r="AN82" s="363" t="s">
        <v>363</v>
      </c>
      <c r="AO82" s="363"/>
      <c r="AP82" s="363"/>
      <c r="AQ82" s="363"/>
      <c r="AR82" s="363"/>
      <c r="AS82" s="363"/>
      <c r="AT82" s="363"/>
      <c r="AU82" s="363"/>
      <c r="AV82" s="365" t="s">
        <v>510</v>
      </c>
      <c r="AW82" s="365"/>
      <c r="AX82" s="365"/>
      <c r="AY82" s="365"/>
      <c r="AZ82" s="365"/>
      <c r="BA82" s="365"/>
      <c r="BB82" s="363">
        <v>3126863</v>
      </c>
      <c r="BC82" s="363"/>
      <c r="BD82" s="363"/>
      <c r="BE82" s="363"/>
      <c r="BF82" s="363"/>
      <c r="BG82" s="363"/>
      <c r="BH82" s="363"/>
      <c r="BI82" s="363"/>
      <c r="BJ82" s="363"/>
      <c r="BK82" s="366">
        <f>BB82-'[2]2013 1.6 (2)'!BK82:BS82</f>
        <v>2829258.6</v>
      </c>
      <c r="BL82" s="363"/>
      <c r="BM82" s="363"/>
      <c r="BN82" s="363"/>
      <c r="BO82" s="363"/>
      <c r="BP82" s="363"/>
      <c r="BQ82" s="363"/>
      <c r="BR82" s="363"/>
      <c r="BS82" s="363"/>
      <c r="BT82" s="363" t="s">
        <v>503</v>
      </c>
      <c r="BU82" s="363"/>
      <c r="BV82" s="363"/>
      <c r="BW82" s="363"/>
      <c r="BX82" s="363"/>
      <c r="BY82" s="363"/>
      <c r="BZ82" s="363"/>
      <c r="CA82" s="363" t="s">
        <v>503</v>
      </c>
      <c r="CB82" s="363"/>
      <c r="CC82" s="363"/>
      <c r="CD82" s="363"/>
      <c r="CE82" s="363"/>
      <c r="CF82" s="363"/>
      <c r="CG82" s="363"/>
      <c r="CH82" s="363">
        <f>BB82</f>
        <v>3126863</v>
      </c>
      <c r="CI82" s="363"/>
      <c r="CJ82" s="363"/>
      <c r="CK82" s="363"/>
      <c r="CL82" s="363"/>
      <c r="CM82" s="363"/>
      <c r="CN82" s="363"/>
      <c r="CO82" s="363"/>
      <c r="CP82" s="363"/>
      <c r="CQ82" s="363"/>
      <c r="CR82" s="363"/>
      <c r="CS82" s="363"/>
      <c r="CT82" s="363"/>
      <c r="CU82" s="363"/>
      <c r="CV82" s="363">
        <v>3221515</v>
      </c>
      <c r="CW82" s="363"/>
      <c r="CX82" s="363"/>
      <c r="CY82" s="363"/>
      <c r="CZ82" s="363"/>
      <c r="DA82" s="363"/>
      <c r="DB82" s="363"/>
      <c r="DC82" s="363"/>
      <c r="DD82" s="363"/>
      <c r="DE82" s="363">
        <f>CV82</f>
        <v>3221515</v>
      </c>
      <c r="DF82" s="363"/>
      <c r="DG82" s="363"/>
      <c r="DH82" s="363"/>
      <c r="DI82" s="363"/>
      <c r="DJ82" s="363"/>
      <c r="DK82" s="363"/>
      <c r="DL82" s="363"/>
      <c r="DM82" s="363"/>
      <c r="DN82" s="363" t="s">
        <v>503</v>
      </c>
      <c r="DO82" s="363"/>
      <c r="DP82" s="363"/>
      <c r="DQ82" s="363"/>
      <c r="DR82" s="363"/>
      <c r="DS82" s="363"/>
      <c r="DT82" s="363"/>
      <c r="DU82" s="363" t="s">
        <v>503</v>
      </c>
      <c r="DV82" s="363"/>
      <c r="DW82" s="363"/>
      <c r="DX82" s="363"/>
      <c r="DY82" s="363"/>
      <c r="DZ82" s="363"/>
      <c r="EA82" s="363"/>
      <c r="EB82" s="363">
        <f>CV82</f>
        <v>3221515</v>
      </c>
      <c r="EC82" s="363"/>
      <c r="ED82" s="363"/>
      <c r="EE82" s="363"/>
      <c r="EF82" s="363"/>
      <c r="EG82" s="363"/>
      <c r="EH82" s="363"/>
      <c r="EI82" s="363"/>
      <c r="EJ82" s="363"/>
      <c r="EK82" s="363"/>
      <c r="EL82" s="363"/>
      <c r="EM82" s="363"/>
      <c r="EN82" s="363"/>
      <c r="EO82" s="363"/>
      <c r="EP82" s="363"/>
      <c r="EQ82" s="363"/>
      <c r="ER82" s="363"/>
      <c r="ES82" s="363"/>
      <c r="ET82" s="363"/>
      <c r="EU82" s="363"/>
      <c r="EV82" s="363"/>
      <c r="EW82" s="363"/>
      <c r="EX82" s="363"/>
      <c r="EY82" s="363"/>
      <c r="FC82"/>
      <c r="FD82"/>
      <c r="FE82"/>
      <c r="FF82"/>
      <c r="FG82"/>
      <c r="FH82"/>
      <c r="FI82"/>
      <c r="FJ82"/>
      <c r="FK82"/>
      <c r="FL82"/>
      <c r="FM82"/>
      <c r="FN82"/>
      <c r="FO82"/>
      <c r="FP82"/>
    </row>
    <row r="83" spans="1:172" s="171" customFormat="1" ht="12.75">
      <c r="A83" s="364" t="s">
        <v>511</v>
      </c>
      <c r="B83" s="364"/>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3" t="s">
        <v>363</v>
      </c>
      <c r="AO83" s="363"/>
      <c r="AP83" s="363"/>
      <c r="AQ83" s="363"/>
      <c r="AR83" s="363"/>
      <c r="AS83" s="363"/>
      <c r="AT83" s="363"/>
      <c r="AU83" s="363"/>
      <c r="AV83" s="365" t="s">
        <v>512</v>
      </c>
      <c r="AW83" s="365"/>
      <c r="AX83" s="365"/>
      <c r="AY83" s="365"/>
      <c r="AZ83" s="365"/>
      <c r="BA83" s="365"/>
      <c r="BB83" s="363"/>
      <c r="BC83" s="363"/>
      <c r="BD83" s="363"/>
      <c r="BE83" s="363"/>
      <c r="BF83" s="363"/>
      <c r="BG83" s="363"/>
      <c r="BH83" s="363"/>
      <c r="BI83" s="363"/>
      <c r="BJ83" s="363"/>
      <c r="BK83" s="363"/>
      <c r="BL83" s="363"/>
      <c r="BM83" s="363"/>
      <c r="BN83" s="363"/>
      <c r="BO83" s="363"/>
      <c r="BP83" s="363"/>
      <c r="BQ83" s="363"/>
      <c r="BR83" s="363"/>
      <c r="BS83" s="363"/>
      <c r="BT83" s="363" t="s">
        <v>503</v>
      </c>
      <c r="BU83" s="363"/>
      <c r="BV83" s="363"/>
      <c r="BW83" s="363"/>
      <c r="BX83" s="363"/>
      <c r="BY83" s="363"/>
      <c r="BZ83" s="363"/>
      <c r="CA83" s="363" t="s">
        <v>503</v>
      </c>
      <c r="CB83" s="363"/>
      <c r="CC83" s="363"/>
      <c r="CD83" s="363"/>
      <c r="CE83" s="363"/>
      <c r="CF83" s="363"/>
      <c r="CG83" s="363"/>
      <c r="CH83" s="363"/>
      <c r="CI83" s="363"/>
      <c r="CJ83" s="363"/>
      <c r="CK83" s="363"/>
      <c r="CL83" s="363"/>
      <c r="CM83" s="363"/>
      <c r="CN83" s="363"/>
      <c r="CO83" s="363"/>
      <c r="CP83" s="363"/>
      <c r="CQ83" s="363"/>
      <c r="CR83" s="363"/>
      <c r="CS83" s="363"/>
      <c r="CT83" s="363"/>
      <c r="CU83" s="363"/>
      <c r="CV83" s="363"/>
      <c r="CW83" s="363"/>
      <c r="CX83" s="363"/>
      <c r="CY83" s="363"/>
      <c r="CZ83" s="363"/>
      <c r="DA83" s="363"/>
      <c r="DB83" s="363"/>
      <c r="DC83" s="363"/>
      <c r="DD83" s="363"/>
      <c r="DE83" s="363"/>
      <c r="DF83" s="363"/>
      <c r="DG83" s="363"/>
      <c r="DH83" s="363"/>
      <c r="DI83" s="363"/>
      <c r="DJ83" s="363"/>
      <c r="DK83" s="363"/>
      <c r="DL83" s="363"/>
      <c r="DM83" s="363"/>
      <c r="DN83" s="363" t="s">
        <v>503</v>
      </c>
      <c r="DO83" s="363"/>
      <c r="DP83" s="363"/>
      <c r="DQ83" s="363"/>
      <c r="DR83" s="363"/>
      <c r="DS83" s="363"/>
      <c r="DT83" s="363"/>
      <c r="DU83" s="363" t="s">
        <v>503</v>
      </c>
      <c r="DV83" s="363"/>
      <c r="DW83" s="363"/>
      <c r="DX83" s="363"/>
      <c r="DY83" s="363"/>
      <c r="DZ83" s="363"/>
      <c r="EA83" s="363"/>
      <c r="EB83" s="363"/>
      <c r="EC83" s="363"/>
      <c r="ED83" s="363"/>
      <c r="EE83" s="363"/>
      <c r="EF83" s="363"/>
      <c r="EG83" s="363"/>
      <c r="EH83" s="363"/>
      <c r="EI83" s="363"/>
      <c r="EJ83" s="363"/>
      <c r="EK83" s="363"/>
      <c r="EL83" s="363"/>
      <c r="EM83" s="363"/>
      <c r="EN83" s="363"/>
      <c r="EO83" s="363"/>
      <c r="EP83" s="363"/>
      <c r="EQ83" s="363"/>
      <c r="ER83" s="363"/>
      <c r="ES83" s="363"/>
      <c r="ET83" s="363"/>
      <c r="EU83" s="363"/>
      <c r="EV83" s="363"/>
      <c r="EW83" s="363"/>
      <c r="EX83" s="363"/>
      <c r="EY83" s="363"/>
      <c r="FC83"/>
      <c r="FD83"/>
      <c r="FE83"/>
      <c r="FF83"/>
      <c r="FG83"/>
      <c r="FH83"/>
      <c r="FI83"/>
      <c r="FJ83"/>
      <c r="FK83"/>
      <c r="FL83"/>
      <c r="FM83"/>
      <c r="FN83"/>
      <c r="FO83"/>
      <c r="FP83"/>
    </row>
    <row r="84" spans="1:172" s="171" customFormat="1" ht="12.75">
      <c r="A84" s="364" t="s">
        <v>513</v>
      </c>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3" t="s">
        <v>363</v>
      </c>
      <c r="AO84" s="363"/>
      <c r="AP84" s="363"/>
      <c r="AQ84" s="363"/>
      <c r="AR84" s="363"/>
      <c r="AS84" s="363"/>
      <c r="AT84" s="363"/>
      <c r="AU84" s="363"/>
      <c r="AV84" s="365" t="s">
        <v>514</v>
      </c>
      <c r="AW84" s="365"/>
      <c r="AX84" s="365"/>
      <c r="AY84" s="365"/>
      <c r="AZ84" s="365"/>
      <c r="BA84" s="365"/>
      <c r="BB84" s="363">
        <v>192396</v>
      </c>
      <c r="BC84" s="363"/>
      <c r="BD84" s="363"/>
      <c r="BE84" s="363"/>
      <c r="BF84" s="363"/>
      <c r="BG84" s="363"/>
      <c r="BH84" s="363"/>
      <c r="BI84" s="363"/>
      <c r="BJ84" s="363"/>
      <c r="BK84" s="363">
        <f>BB84</f>
        <v>192396</v>
      </c>
      <c r="BL84" s="363"/>
      <c r="BM84" s="363"/>
      <c r="BN84" s="363"/>
      <c r="BO84" s="363"/>
      <c r="BP84" s="363"/>
      <c r="BQ84" s="363"/>
      <c r="BR84" s="363"/>
      <c r="BS84" s="363"/>
      <c r="BT84" s="363" t="s">
        <v>503</v>
      </c>
      <c r="BU84" s="363"/>
      <c r="BV84" s="363"/>
      <c r="BW84" s="363"/>
      <c r="BX84" s="363"/>
      <c r="BY84" s="363"/>
      <c r="BZ84" s="363"/>
      <c r="CA84" s="363" t="s">
        <v>503</v>
      </c>
      <c r="CB84" s="363"/>
      <c r="CC84" s="363"/>
      <c r="CD84" s="363"/>
      <c r="CE84" s="363"/>
      <c r="CF84" s="363"/>
      <c r="CG84" s="363"/>
      <c r="CH84" s="363">
        <f>BB84</f>
        <v>192396</v>
      </c>
      <c r="CI84" s="363"/>
      <c r="CJ84" s="363"/>
      <c r="CK84" s="363"/>
      <c r="CL84" s="363"/>
      <c r="CM84" s="363"/>
      <c r="CN84" s="363"/>
      <c r="CO84" s="363"/>
      <c r="CP84" s="363"/>
      <c r="CQ84" s="363"/>
      <c r="CR84" s="363"/>
      <c r="CS84" s="363"/>
      <c r="CT84" s="363"/>
      <c r="CU84" s="363"/>
      <c r="CV84" s="363">
        <v>215165</v>
      </c>
      <c r="CW84" s="363"/>
      <c r="CX84" s="363"/>
      <c r="CY84" s="363"/>
      <c r="CZ84" s="363"/>
      <c r="DA84" s="363"/>
      <c r="DB84" s="363"/>
      <c r="DC84" s="363"/>
      <c r="DD84" s="363"/>
      <c r="DE84" s="363">
        <f>CV84</f>
        <v>215165</v>
      </c>
      <c r="DF84" s="363"/>
      <c r="DG84" s="363"/>
      <c r="DH84" s="363"/>
      <c r="DI84" s="363"/>
      <c r="DJ84" s="363"/>
      <c r="DK84" s="363"/>
      <c r="DL84" s="363"/>
      <c r="DM84" s="363"/>
      <c r="DN84" s="363" t="s">
        <v>503</v>
      </c>
      <c r="DO84" s="363"/>
      <c r="DP84" s="363"/>
      <c r="DQ84" s="363"/>
      <c r="DR84" s="363"/>
      <c r="DS84" s="363"/>
      <c r="DT84" s="363"/>
      <c r="DU84" s="363" t="s">
        <v>503</v>
      </c>
      <c r="DV84" s="363"/>
      <c r="DW84" s="363"/>
      <c r="DX84" s="363"/>
      <c r="DY84" s="363"/>
      <c r="DZ84" s="363"/>
      <c r="EA84" s="363"/>
      <c r="EB84" s="363">
        <f>CV84</f>
        <v>215165</v>
      </c>
      <c r="EC84" s="363"/>
      <c r="ED84" s="363"/>
      <c r="EE84" s="363"/>
      <c r="EF84" s="363"/>
      <c r="EG84" s="363"/>
      <c r="EH84" s="363"/>
      <c r="EI84" s="363"/>
      <c r="EJ84" s="363"/>
      <c r="EK84" s="363"/>
      <c r="EL84" s="363"/>
      <c r="EM84" s="363"/>
      <c r="EN84" s="363"/>
      <c r="EO84" s="363"/>
      <c r="EP84" s="363"/>
      <c r="EQ84" s="363"/>
      <c r="ER84" s="363"/>
      <c r="ES84" s="363"/>
      <c r="ET84" s="363"/>
      <c r="EU84" s="363"/>
      <c r="EV84" s="363"/>
      <c r="EW84" s="363"/>
      <c r="EX84" s="363"/>
      <c r="EY84" s="363"/>
      <c r="FC84"/>
      <c r="FD84"/>
      <c r="FE84"/>
      <c r="FF84"/>
      <c r="FG84"/>
      <c r="FH84"/>
      <c r="FI84"/>
      <c r="FJ84"/>
      <c r="FK84"/>
      <c r="FL84"/>
      <c r="FM84"/>
      <c r="FN84"/>
      <c r="FO84"/>
      <c r="FP84"/>
    </row>
    <row r="85" ht="3" customHeight="1"/>
    <row r="86" spans="1:172" s="159" customFormat="1" ht="8.25" customHeight="1">
      <c r="A86" s="173" t="s">
        <v>493</v>
      </c>
      <c r="FC86"/>
      <c r="FD86"/>
      <c r="FE86"/>
      <c r="FF86"/>
      <c r="FG86"/>
      <c r="FH86"/>
      <c r="FI86"/>
      <c r="FJ86"/>
      <c r="FK86"/>
      <c r="FL86"/>
      <c r="FM86"/>
      <c r="FN86"/>
      <c r="FO86"/>
      <c r="FP86"/>
    </row>
    <row r="87" spans="1:172" s="142" customFormat="1" ht="7.5" customHeight="1">
      <c r="A87" s="174" t="s">
        <v>494</v>
      </c>
      <c r="FC87"/>
      <c r="FD87"/>
      <c r="FE87"/>
      <c r="FF87"/>
      <c r="FG87"/>
      <c r="FH87"/>
      <c r="FI87"/>
      <c r="FJ87"/>
      <c r="FK87"/>
      <c r="FL87"/>
      <c r="FM87"/>
      <c r="FN87"/>
      <c r="FO87"/>
      <c r="FP87"/>
    </row>
    <row r="88" spans="1:172" s="142" customFormat="1" ht="7.5" customHeight="1">
      <c r="A88" s="174" t="s">
        <v>495</v>
      </c>
      <c r="FC88"/>
      <c r="FD88"/>
      <c r="FE88"/>
      <c r="FF88"/>
      <c r="FG88"/>
      <c r="FH88"/>
      <c r="FI88"/>
      <c r="FJ88"/>
      <c r="FK88"/>
      <c r="FL88"/>
      <c r="FM88"/>
      <c r="FN88"/>
      <c r="FO88"/>
      <c r="FP88"/>
    </row>
    <row r="89" spans="159:172" s="142" customFormat="1" ht="12.75">
      <c r="FC89"/>
      <c r="FD89"/>
      <c r="FE89"/>
      <c r="FF89"/>
      <c r="FG89"/>
      <c r="FH89"/>
      <c r="FI89"/>
      <c r="FJ89"/>
      <c r="FK89"/>
      <c r="FL89"/>
      <c r="FM89"/>
      <c r="FN89"/>
      <c r="FO89"/>
      <c r="FP89"/>
    </row>
    <row r="90" spans="1:172" s="162" customFormat="1" ht="9" customHeight="1">
      <c r="A90" s="162" t="s">
        <v>322</v>
      </c>
      <c r="DN90" s="360"/>
      <c r="DO90" s="360"/>
      <c r="DP90" s="360"/>
      <c r="DQ90" s="360"/>
      <c r="DR90" s="360"/>
      <c r="DS90" s="360"/>
      <c r="DT90" s="360"/>
      <c r="DU90" s="360"/>
      <c r="DV90" s="360"/>
      <c r="DW90" s="360"/>
      <c r="DX90" s="360"/>
      <c r="DY90" s="360"/>
      <c r="DZ90" s="360"/>
      <c r="EA90" s="360"/>
      <c r="EB90" s="360"/>
      <c r="EC90" s="360"/>
      <c r="ED90" s="360"/>
      <c r="EE90" s="360"/>
      <c r="EF90" s="360"/>
      <c r="EG90" s="360"/>
      <c r="EH90" s="360"/>
      <c r="EJ90" s="360" t="s">
        <v>402</v>
      </c>
      <c r="EK90" s="360"/>
      <c r="EL90" s="360"/>
      <c r="EM90" s="360"/>
      <c r="EN90" s="360"/>
      <c r="EO90" s="360"/>
      <c r="EP90" s="360"/>
      <c r="EQ90" s="360"/>
      <c r="ER90" s="360"/>
      <c r="ES90" s="360"/>
      <c r="ET90" s="360"/>
      <c r="EU90" s="360"/>
      <c r="EV90" s="360"/>
      <c r="EW90" s="360"/>
      <c r="EX90" s="360"/>
      <c r="EY90" s="360"/>
      <c r="FC90"/>
      <c r="FD90"/>
      <c r="FE90"/>
      <c r="FF90"/>
      <c r="FG90"/>
      <c r="FH90"/>
      <c r="FI90"/>
      <c r="FJ90"/>
      <c r="FK90"/>
      <c r="FL90"/>
      <c r="FM90"/>
      <c r="FN90"/>
      <c r="FO90"/>
      <c r="FP90"/>
    </row>
    <row r="91" spans="118:172" s="142" customFormat="1" ht="7.5" customHeight="1">
      <c r="DN91" s="361" t="s">
        <v>403</v>
      </c>
      <c r="DO91" s="361"/>
      <c r="DP91" s="361"/>
      <c r="DQ91" s="361"/>
      <c r="DR91" s="361"/>
      <c r="DS91" s="361"/>
      <c r="DT91" s="361"/>
      <c r="DU91" s="361"/>
      <c r="DV91" s="361"/>
      <c r="DW91" s="361"/>
      <c r="DX91" s="361"/>
      <c r="DY91" s="361"/>
      <c r="DZ91" s="361"/>
      <c r="EA91" s="361"/>
      <c r="EB91" s="361"/>
      <c r="EC91" s="361"/>
      <c r="ED91" s="361"/>
      <c r="EE91" s="361"/>
      <c r="EF91" s="361"/>
      <c r="EG91" s="361"/>
      <c r="EH91" s="361"/>
      <c r="EJ91" s="362" t="s">
        <v>404</v>
      </c>
      <c r="EK91" s="362"/>
      <c r="EL91" s="362"/>
      <c r="EM91" s="362"/>
      <c r="EN91" s="362"/>
      <c r="EO91" s="362"/>
      <c r="EP91" s="362"/>
      <c r="EQ91" s="362"/>
      <c r="ER91" s="362"/>
      <c r="ES91" s="362"/>
      <c r="ET91" s="362"/>
      <c r="EU91" s="362"/>
      <c r="EV91" s="362"/>
      <c r="EW91" s="362"/>
      <c r="EX91" s="362"/>
      <c r="EY91" s="362"/>
      <c r="FC91"/>
      <c r="FD91"/>
      <c r="FE91"/>
      <c r="FF91"/>
      <c r="FG91"/>
      <c r="FH91"/>
      <c r="FI91"/>
      <c r="FJ91"/>
      <c r="FK91"/>
      <c r="FL91"/>
      <c r="FM91"/>
      <c r="FN91"/>
      <c r="FO91"/>
      <c r="FP91"/>
    </row>
    <row r="92" spans="1:172" s="162" customFormat="1" ht="9" customHeight="1">
      <c r="A92" s="162" t="s">
        <v>323</v>
      </c>
      <c r="DN92" s="360"/>
      <c r="DO92" s="360"/>
      <c r="DP92" s="360"/>
      <c r="DQ92" s="360"/>
      <c r="DR92" s="360"/>
      <c r="DS92" s="360"/>
      <c r="DT92" s="360"/>
      <c r="DU92" s="360"/>
      <c r="DV92" s="360"/>
      <c r="DW92" s="360"/>
      <c r="DX92" s="360"/>
      <c r="DY92" s="360"/>
      <c r="DZ92" s="360"/>
      <c r="EA92" s="360"/>
      <c r="EB92" s="360"/>
      <c r="EC92" s="360"/>
      <c r="ED92" s="360"/>
      <c r="EE92" s="360"/>
      <c r="EF92" s="360"/>
      <c r="EG92" s="360"/>
      <c r="EH92" s="360"/>
      <c r="EJ92" s="360" t="s">
        <v>515</v>
      </c>
      <c r="EK92" s="360"/>
      <c r="EL92" s="360"/>
      <c r="EM92" s="360"/>
      <c r="EN92" s="360"/>
      <c r="EO92" s="360"/>
      <c r="EP92" s="360"/>
      <c r="EQ92" s="360"/>
      <c r="ER92" s="360"/>
      <c r="ES92" s="360"/>
      <c r="ET92" s="360"/>
      <c r="EU92" s="360"/>
      <c r="EV92" s="360"/>
      <c r="EW92" s="360"/>
      <c r="EX92" s="360"/>
      <c r="EY92" s="360"/>
      <c r="FC92"/>
      <c r="FD92"/>
      <c r="FE92"/>
      <c r="FF92"/>
      <c r="FG92"/>
      <c r="FH92"/>
      <c r="FI92"/>
      <c r="FJ92"/>
      <c r="FK92"/>
      <c r="FL92"/>
      <c r="FM92"/>
      <c r="FN92"/>
      <c r="FO92"/>
      <c r="FP92"/>
    </row>
    <row r="93" spans="118:172" s="142" customFormat="1" ht="8.25" customHeight="1">
      <c r="DN93" s="361" t="s">
        <v>403</v>
      </c>
      <c r="DO93" s="361"/>
      <c r="DP93" s="361"/>
      <c r="DQ93" s="361"/>
      <c r="DR93" s="361"/>
      <c r="DS93" s="361"/>
      <c r="DT93" s="361"/>
      <c r="DU93" s="361"/>
      <c r="DV93" s="361"/>
      <c r="DW93" s="361"/>
      <c r="DX93" s="361"/>
      <c r="DY93" s="361"/>
      <c r="DZ93" s="361"/>
      <c r="EA93" s="361"/>
      <c r="EB93" s="361"/>
      <c r="EC93" s="361"/>
      <c r="ED93" s="361"/>
      <c r="EE93" s="361"/>
      <c r="EF93" s="361"/>
      <c r="EG93" s="361"/>
      <c r="EH93" s="361"/>
      <c r="EJ93" s="362" t="s">
        <v>404</v>
      </c>
      <c r="EK93" s="362"/>
      <c r="EL93" s="362"/>
      <c r="EM93" s="362"/>
      <c r="EN93" s="362"/>
      <c r="EO93" s="362"/>
      <c r="EP93" s="362"/>
      <c r="EQ93" s="362"/>
      <c r="ER93" s="362"/>
      <c r="ES93" s="362"/>
      <c r="ET93" s="362"/>
      <c r="EU93" s="362"/>
      <c r="EV93" s="362"/>
      <c r="EW93" s="362"/>
      <c r="EX93" s="362"/>
      <c r="EY93" s="362"/>
      <c r="FC93"/>
      <c r="FD93"/>
      <c r="FE93"/>
      <c r="FF93"/>
      <c r="FG93"/>
      <c r="FH93"/>
      <c r="FI93"/>
      <c r="FJ93"/>
      <c r="FK93"/>
      <c r="FL93"/>
      <c r="FM93"/>
      <c r="FN93"/>
      <c r="FO93"/>
      <c r="FP93"/>
    </row>
    <row r="94" ht="3" customHeight="1"/>
  </sheetData>
  <sheetProtection/>
  <mergeCells count="934">
    <mergeCell ref="A3:EY3"/>
    <mergeCell ref="A4:EY4"/>
    <mergeCell ref="DN11:EY11"/>
    <mergeCell ref="AF12:AR12"/>
    <mergeCell ref="DN12:EY12"/>
    <mergeCell ref="DN13:EY13"/>
    <mergeCell ref="DN14:EY14"/>
    <mergeCell ref="DN15:EY15"/>
    <mergeCell ref="A18:AM19"/>
    <mergeCell ref="AN18:AU19"/>
    <mergeCell ref="AV18:BA19"/>
    <mergeCell ref="BB18:BJ19"/>
    <mergeCell ref="BK18:BS19"/>
    <mergeCell ref="BT18:CU18"/>
    <mergeCell ref="CV18:DD19"/>
    <mergeCell ref="DE18:DM19"/>
    <mergeCell ref="DN18:EO18"/>
    <mergeCell ref="EP18:EY19"/>
    <mergeCell ref="BT19:BZ19"/>
    <mergeCell ref="CA19:CG19"/>
    <mergeCell ref="CH19:CN19"/>
    <mergeCell ref="CO19:CU19"/>
    <mergeCell ref="DN19:DT19"/>
    <mergeCell ref="DU19:EA19"/>
    <mergeCell ref="EB19:EH19"/>
    <mergeCell ref="EI19:EO19"/>
    <mergeCell ref="A20:AM20"/>
    <mergeCell ref="AN20:AU20"/>
    <mergeCell ref="AV20:BA20"/>
    <mergeCell ref="BB20:BJ20"/>
    <mergeCell ref="BK20:BS20"/>
    <mergeCell ref="BT20:BZ20"/>
    <mergeCell ref="CA20:CG20"/>
    <mergeCell ref="CH20:CN20"/>
    <mergeCell ref="CO20:CU20"/>
    <mergeCell ref="CV20:DD20"/>
    <mergeCell ref="DE20:DM20"/>
    <mergeCell ref="DN20:DT20"/>
    <mergeCell ref="DU20:EA20"/>
    <mergeCell ref="EB20:EH20"/>
    <mergeCell ref="EI20:EO20"/>
    <mergeCell ref="EP20:EY20"/>
    <mergeCell ref="A21:AM21"/>
    <mergeCell ref="AN21:AU21"/>
    <mergeCell ref="AV21:BA21"/>
    <mergeCell ref="BB21:BJ21"/>
    <mergeCell ref="BK21:BS21"/>
    <mergeCell ref="BT21:BZ21"/>
    <mergeCell ref="CA21:CG21"/>
    <mergeCell ref="CH21:CN21"/>
    <mergeCell ref="CO21:CU21"/>
    <mergeCell ref="CV21:DD21"/>
    <mergeCell ref="DE21:DM21"/>
    <mergeCell ref="DN21:DT21"/>
    <mergeCell ref="DU21:EA21"/>
    <mergeCell ref="EB21:EH21"/>
    <mergeCell ref="EI21:EO21"/>
    <mergeCell ref="EP21:EY21"/>
    <mergeCell ref="A22:AM22"/>
    <mergeCell ref="AN22:AU22"/>
    <mergeCell ref="AV22:BA22"/>
    <mergeCell ref="BB22:BJ22"/>
    <mergeCell ref="BK22:BS22"/>
    <mergeCell ref="BT22:BZ22"/>
    <mergeCell ref="CA22:CG22"/>
    <mergeCell ref="CH22:CN22"/>
    <mergeCell ref="CO22:CU22"/>
    <mergeCell ref="CV22:DD22"/>
    <mergeCell ref="DE22:DM22"/>
    <mergeCell ref="DN22:DT22"/>
    <mergeCell ref="DU22:EA22"/>
    <mergeCell ref="EB22:EH22"/>
    <mergeCell ref="EI22:EO22"/>
    <mergeCell ref="EP22:EY22"/>
    <mergeCell ref="A23:AM23"/>
    <mergeCell ref="AN23:AU23"/>
    <mergeCell ref="AV23:BA23"/>
    <mergeCell ref="BB23:BJ23"/>
    <mergeCell ref="BK23:BS23"/>
    <mergeCell ref="BT23:BZ23"/>
    <mergeCell ref="CA23:CG23"/>
    <mergeCell ref="CH23:CN23"/>
    <mergeCell ref="CO23:CU23"/>
    <mergeCell ref="CV23:DD23"/>
    <mergeCell ref="DE23:DM23"/>
    <mergeCell ref="DN23:DT23"/>
    <mergeCell ref="DU23:EA23"/>
    <mergeCell ref="EB23:EH23"/>
    <mergeCell ref="EI23:EO23"/>
    <mergeCell ref="EP23:EY23"/>
    <mergeCell ref="A24:AM24"/>
    <mergeCell ref="AN24:AU24"/>
    <mergeCell ref="AV24:BA24"/>
    <mergeCell ref="BB24:BJ24"/>
    <mergeCell ref="BK24:BS24"/>
    <mergeCell ref="BT24:BZ24"/>
    <mergeCell ref="CA24:CG24"/>
    <mergeCell ref="CH24:CN24"/>
    <mergeCell ref="CO24:CU24"/>
    <mergeCell ref="CV24:DD24"/>
    <mergeCell ref="DE24:DM24"/>
    <mergeCell ref="DN24:DT24"/>
    <mergeCell ref="DU24:EA24"/>
    <mergeCell ref="EB24:EH24"/>
    <mergeCell ref="EI24:EO24"/>
    <mergeCell ref="EP24:EY24"/>
    <mergeCell ref="A25:AM25"/>
    <mergeCell ref="AN25:AU25"/>
    <mergeCell ref="AV25:BA25"/>
    <mergeCell ref="BB25:BJ25"/>
    <mergeCell ref="BK25:BS25"/>
    <mergeCell ref="BT25:BZ25"/>
    <mergeCell ref="CA25:CG25"/>
    <mergeCell ref="CH25:CN25"/>
    <mergeCell ref="CO25:CU25"/>
    <mergeCell ref="CV25:DD25"/>
    <mergeCell ref="DE25:DM25"/>
    <mergeCell ref="DN25:DT25"/>
    <mergeCell ref="DU25:EA25"/>
    <mergeCell ref="EB25:EH25"/>
    <mergeCell ref="EI25:EO25"/>
    <mergeCell ref="EP25:EY25"/>
    <mergeCell ref="A26:AM26"/>
    <mergeCell ref="AN26:AU26"/>
    <mergeCell ref="AV26:BA26"/>
    <mergeCell ref="BB26:BJ26"/>
    <mergeCell ref="BK26:BS26"/>
    <mergeCell ref="BT26:BZ26"/>
    <mergeCell ref="CA26:CG26"/>
    <mergeCell ref="CH26:CN26"/>
    <mergeCell ref="CO26:CU26"/>
    <mergeCell ref="CV26:DD26"/>
    <mergeCell ref="DE26:DM26"/>
    <mergeCell ref="DN26:DT26"/>
    <mergeCell ref="DU26:EA26"/>
    <mergeCell ref="EB26:EH26"/>
    <mergeCell ref="EI26:EO26"/>
    <mergeCell ref="EP26:EY26"/>
    <mergeCell ref="A27:AM27"/>
    <mergeCell ref="AN27:AU27"/>
    <mergeCell ref="AV27:BA27"/>
    <mergeCell ref="BB27:BJ27"/>
    <mergeCell ref="BK27:BS27"/>
    <mergeCell ref="BT27:BZ27"/>
    <mergeCell ref="CA27:CG27"/>
    <mergeCell ref="CH27:CN27"/>
    <mergeCell ref="CO27:CU27"/>
    <mergeCell ref="CV27:DD27"/>
    <mergeCell ref="DE27:DM27"/>
    <mergeCell ref="DN27:DT27"/>
    <mergeCell ref="DU27:EA27"/>
    <mergeCell ref="EB27:EH27"/>
    <mergeCell ref="EI27:EO27"/>
    <mergeCell ref="EP27:EY27"/>
    <mergeCell ref="A28:AM28"/>
    <mergeCell ref="AN28:AU28"/>
    <mergeCell ref="AV28:BA28"/>
    <mergeCell ref="BB28:BJ28"/>
    <mergeCell ref="BK28:BS28"/>
    <mergeCell ref="BT28:BZ28"/>
    <mergeCell ref="CA28:CG28"/>
    <mergeCell ref="CH28:CN28"/>
    <mergeCell ref="CO28:CU28"/>
    <mergeCell ref="CV28:DD28"/>
    <mergeCell ref="DE28:DM28"/>
    <mergeCell ref="DN28:DT28"/>
    <mergeCell ref="DU28:EA28"/>
    <mergeCell ref="EB28:EH28"/>
    <mergeCell ref="EI28:EO28"/>
    <mergeCell ref="EP28:EY28"/>
    <mergeCell ref="A29:AM29"/>
    <mergeCell ref="AN29:AU29"/>
    <mergeCell ref="AV29:BA29"/>
    <mergeCell ref="BB29:BJ29"/>
    <mergeCell ref="BK29:BS29"/>
    <mergeCell ref="BT29:BZ29"/>
    <mergeCell ref="CA29:CG29"/>
    <mergeCell ref="CH29:CN29"/>
    <mergeCell ref="CO29:CU29"/>
    <mergeCell ref="CV29:DD29"/>
    <mergeCell ref="DE29:DM29"/>
    <mergeCell ref="DN29:DT29"/>
    <mergeCell ref="DU29:EA29"/>
    <mergeCell ref="EB29:EH29"/>
    <mergeCell ref="EI29:EO29"/>
    <mergeCell ref="EP29:EY29"/>
    <mergeCell ref="A30:AM30"/>
    <mergeCell ref="AN30:AU30"/>
    <mergeCell ref="AV30:BA30"/>
    <mergeCell ref="BB30:BJ30"/>
    <mergeCell ref="BK30:BS30"/>
    <mergeCell ref="BT30:BZ30"/>
    <mergeCell ref="CA30:CG30"/>
    <mergeCell ref="CH30:CN30"/>
    <mergeCell ref="CO30:CU30"/>
    <mergeCell ref="CV30:DD30"/>
    <mergeCell ref="DE30:DM30"/>
    <mergeCell ref="DN30:DT30"/>
    <mergeCell ref="DU30:EA30"/>
    <mergeCell ref="EB30:EH30"/>
    <mergeCell ref="EI30:EO30"/>
    <mergeCell ref="EP30:EY30"/>
    <mergeCell ref="A31:AM31"/>
    <mergeCell ref="AN31:AU31"/>
    <mergeCell ref="AV31:BA31"/>
    <mergeCell ref="BB31:BJ31"/>
    <mergeCell ref="BK31:BS31"/>
    <mergeCell ref="BT31:BZ31"/>
    <mergeCell ref="CA31:CG31"/>
    <mergeCell ref="CH31:CN31"/>
    <mergeCell ref="CO31:CU31"/>
    <mergeCell ref="CV31:DD31"/>
    <mergeCell ref="DE31:DM31"/>
    <mergeCell ref="DN31:DT31"/>
    <mergeCell ref="DU31:EA31"/>
    <mergeCell ref="EB31:EH31"/>
    <mergeCell ref="EI31:EO31"/>
    <mergeCell ref="EP31:EY31"/>
    <mergeCell ref="A32:AM32"/>
    <mergeCell ref="AN32:AU32"/>
    <mergeCell ref="AV32:BA32"/>
    <mergeCell ref="BB32:BJ32"/>
    <mergeCell ref="BK32:BS32"/>
    <mergeCell ref="BT32:BZ32"/>
    <mergeCell ref="CA32:CG32"/>
    <mergeCell ref="CH32:CN32"/>
    <mergeCell ref="CO32:CU32"/>
    <mergeCell ref="CV32:DD32"/>
    <mergeCell ref="DE32:DM32"/>
    <mergeCell ref="DN32:DT32"/>
    <mergeCell ref="DU32:EA32"/>
    <mergeCell ref="EB32:EH32"/>
    <mergeCell ref="EI32:EO32"/>
    <mergeCell ref="EP32:EY32"/>
    <mergeCell ref="A33:AM33"/>
    <mergeCell ref="AN33:AU33"/>
    <mergeCell ref="AV33:BA33"/>
    <mergeCell ref="BB33:BJ33"/>
    <mergeCell ref="BK33:BS33"/>
    <mergeCell ref="BT33:BZ33"/>
    <mergeCell ref="CA33:CG33"/>
    <mergeCell ref="CH33:CN33"/>
    <mergeCell ref="CO33:CU33"/>
    <mergeCell ref="CV33:DD33"/>
    <mergeCell ref="DE33:DM33"/>
    <mergeCell ref="DN33:DT33"/>
    <mergeCell ref="DU33:EA33"/>
    <mergeCell ref="EB33:EH33"/>
    <mergeCell ref="EI33:EO33"/>
    <mergeCell ref="EP33:EY33"/>
    <mergeCell ref="A34:AM34"/>
    <mergeCell ref="AN34:AU34"/>
    <mergeCell ref="AV34:BA34"/>
    <mergeCell ref="BB34:BJ34"/>
    <mergeCell ref="BK34:BS34"/>
    <mergeCell ref="BT34:BZ34"/>
    <mergeCell ref="CA34:CG34"/>
    <mergeCell ref="CH34:CN34"/>
    <mergeCell ref="CO34:CU34"/>
    <mergeCell ref="CV34:DD34"/>
    <mergeCell ref="DE34:DM34"/>
    <mergeCell ref="DN34:DT34"/>
    <mergeCell ref="DU34:EA34"/>
    <mergeCell ref="EB34:EH34"/>
    <mergeCell ref="EI34:EO34"/>
    <mergeCell ref="EP34:EY34"/>
    <mergeCell ref="A35:AM35"/>
    <mergeCell ref="AN35:AU35"/>
    <mergeCell ref="AV35:BA35"/>
    <mergeCell ref="BB35:BJ35"/>
    <mergeCell ref="BK35:BS35"/>
    <mergeCell ref="BT35:BZ35"/>
    <mergeCell ref="CA35:CG35"/>
    <mergeCell ref="CH35:CN35"/>
    <mergeCell ref="CO35:CU35"/>
    <mergeCell ref="CV35:DD35"/>
    <mergeCell ref="DE35:DM35"/>
    <mergeCell ref="DN35:DT35"/>
    <mergeCell ref="DU35:EA35"/>
    <mergeCell ref="EB35:EH35"/>
    <mergeCell ref="EI35:EO35"/>
    <mergeCell ref="EP35:EY35"/>
    <mergeCell ref="A36:AM36"/>
    <mergeCell ref="AN36:AU36"/>
    <mergeCell ref="AV36:BA36"/>
    <mergeCell ref="BB36:BJ36"/>
    <mergeCell ref="BK36:BS36"/>
    <mergeCell ref="BT36:BZ36"/>
    <mergeCell ref="CA36:CG36"/>
    <mergeCell ref="CH36:CN36"/>
    <mergeCell ref="CO36:CU36"/>
    <mergeCell ref="CV36:DD36"/>
    <mergeCell ref="DE36:DM36"/>
    <mergeCell ref="DN36:DT36"/>
    <mergeCell ref="DU36:EA36"/>
    <mergeCell ref="EB36:EH36"/>
    <mergeCell ref="EI36:EO36"/>
    <mergeCell ref="EP36:EY36"/>
    <mergeCell ref="A37:AM37"/>
    <mergeCell ref="AN37:AU37"/>
    <mergeCell ref="AV37:BA37"/>
    <mergeCell ref="BB37:BJ37"/>
    <mergeCell ref="BK37:BS37"/>
    <mergeCell ref="BT37:BZ37"/>
    <mergeCell ref="CA37:CG37"/>
    <mergeCell ref="CH37:CN37"/>
    <mergeCell ref="CO37:CU37"/>
    <mergeCell ref="CV37:DD37"/>
    <mergeCell ref="DE37:DM37"/>
    <mergeCell ref="DN37:DT37"/>
    <mergeCell ref="DU37:EA37"/>
    <mergeCell ref="EB37:EH37"/>
    <mergeCell ref="EI37:EO37"/>
    <mergeCell ref="EP37:EY37"/>
    <mergeCell ref="A38:AM38"/>
    <mergeCell ref="AN38:AU38"/>
    <mergeCell ref="AV38:BA38"/>
    <mergeCell ref="BB38:BJ38"/>
    <mergeCell ref="BK38:BS38"/>
    <mergeCell ref="BT38:BZ38"/>
    <mergeCell ref="CA38:CG38"/>
    <mergeCell ref="CH38:CN38"/>
    <mergeCell ref="CO38:CU38"/>
    <mergeCell ref="CV38:DD38"/>
    <mergeCell ref="DE38:DM38"/>
    <mergeCell ref="DN38:DT38"/>
    <mergeCell ref="DU38:EA38"/>
    <mergeCell ref="EB38:EH38"/>
    <mergeCell ref="EI38:EO38"/>
    <mergeCell ref="EP38:EY38"/>
    <mergeCell ref="A39:AM39"/>
    <mergeCell ref="AN39:AU39"/>
    <mergeCell ref="AV39:BA39"/>
    <mergeCell ref="BB39:BJ39"/>
    <mergeCell ref="BK39:BS39"/>
    <mergeCell ref="BT39:BZ39"/>
    <mergeCell ref="CA39:CG39"/>
    <mergeCell ref="CH39:CN39"/>
    <mergeCell ref="CO39:CU39"/>
    <mergeCell ref="CV39:DD39"/>
    <mergeCell ref="DE39:DM39"/>
    <mergeCell ref="DN39:DT39"/>
    <mergeCell ref="DU39:EA39"/>
    <mergeCell ref="EB39:EH39"/>
    <mergeCell ref="EI39:EO39"/>
    <mergeCell ref="EP39:EY39"/>
    <mergeCell ref="A40:AM40"/>
    <mergeCell ref="AN40:AU40"/>
    <mergeCell ref="AV40:BA40"/>
    <mergeCell ref="BB40:BJ40"/>
    <mergeCell ref="BK40:BS40"/>
    <mergeCell ref="BT40:BZ40"/>
    <mergeCell ref="CA40:CG40"/>
    <mergeCell ref="CH40:CN40"/>
    <mergeCell ref="CO40:CU40"/>
    <mergeCell ref="CV40:DD40"/>
    <mergeCell ref="DE40:DM40"/>
    <mergeCell ref="DN40:DT40"/>
    <mergeCell ref="DU40:EA40"/>
    <mergeCell ref="EB40:EH40"/>
    <mergeCell ref="EI40:EO40"/>
    <mergeCell ref="EP40:EY40"/>
    <mergeCell ref="A41:AM41"/>
    <mergeCell ref="AN41:AU41"/>
    <mergeCell ref="AV41:BA41"/>
    <mergeCell ref="BB41:BJ41"/>
    <mergeCell ref="BK41:BS41"/>
    <mergeCell ref="BT41:BZ41"/>
    <mergeCell ref="CA41:CG41"/>
    <mergeCell ref="CH41:CN41"/>
    <mergeCell ref="CO41:CU41"/>
    <mergeCell ref="CV41:DD41"/>
    <mergeCell ref="DE41:DM41"/>
    <mergeCell ref="DN41:DT41"/>
    <mergeCell ref="DU41:EA41"/>
    <mergeCell ref="EB41:EH41"/>
    <mergeCell ref="EI41:EO41"/>
    <mergeCell ref="EP41:EY41"/>
    <mergeCell ref="A42:AM42"/>
    <mergeCell ref="AN42:AU42"/>
    <mergeCell ref="AV42:BA42"/>
    <mergeCell ref="BB42:BJ42"/>
    <mergeCell ref="BK42:BS42"/>
    <mergeCell ref="BT42:BZ42"/>
    <mergeCell ref="CA42:CG42"/>
    <mergeCell ref="CH42:CN42"/>
    <mergeCell ref="CO42:CU42"/>
    <mergeCell ref="CV42:DD42"/>
    <mergeCell ref="DE42:DM42"/>
    <mergeCell ref="DN42:DT42"/>
    <mergeCell ref="DU42:EA42"/>
    <mergeCell ref="EB42:EH42"/>
    <mergeCell ref="EI42:EO42"/>
    <mergeCell ref="EP42:EY42"/>
    <mergeCell ref="A43:AM43"/>
    <mergeCell ref="AN43:AU43"/>
    <mergeCell ref="AV43:BA43"/>
    <mergeCell ref="BB43:BJ43"/>
    <mergeCell ref="BK43:BS43"/>
    <mergeCell ref="BT43:BZ43"/>
    <mergeCell ref="CA43:CG43"/>
    <mergeCell ref="CH43:CN43"/>
    <mergeCell ref="CO43:CU43"/>
    <mergeCell ref="CV43:DD43"/>
    <mergeCell ref="DE43:DM43"/>
    <mergeCell ref="DN43:DT43"/>
    <mergeCell ref="DU43:EA43"/>
    <mergeCell ref="EB43:EH43"/>
    <mergeCell ref="EI43:EO43"/>
    <mergeCell ref="EP43:EY43"/>
    <mergeCell ref="A44:AM44"/>
    <mergeCell ref="AN44:AU44"/>
    <mergeCell ref="AV44:BA44"/>
    <mergeCell ref="BB44:BJ44"/>
    <mergeCell ref="BK44:BS44"/>
    <mergeCell ref="BT44:BZ44"/>
    <mergeCell ref="CA44:CG44"/>
    <mergeCell ref="CH44:CN44"/>
    <mergeCell ref="CO44:CU44"/>
    <mergeCell ref="CV44:DD44"/>
    <mergeCell ref="DE44:DM44"/>
    <mergeCell ref="DN44:DT44"/>
    <mergeCell ref="DU44:EA44"/>
    <mergeCell ref="EB44:EH44"/>
    <mergeCell ref="EI44:EO44"/>
    <mergeCell ref="EP44:EY44"/>
    <mergeCell ref="A45:AM45"/>
    <mergeCell ref="AN45:AU45"/>
    <mergeCell ref="AV45:BA45"/>
    <mergeCell ref="BB45:BJ45"/>
    <mergeCell ref="BK45:BS45"/>
    <mergeCell ref="BT45:BZ45"/>
    <mergeCell ref="CA45:CG45"/>
    <mergeCell ref="CH45:CN45"/>
    <mergeCell ref="CO45:CU45"/>
    <mergeCell ref="CV45:DD45"/>
    <mergeCell ref="DE45:DM45"/>
    <mergeCell ref="DN45:DT45"/>
    <mergeCell ref="DU45:EA45"/>
    <mergeCell ref="EB45:EH45"/>
    <mergeCell ref="EI45:EO45"/>
    <mergeCell ref="EP45:EY45"/>
    <mergeCell ref="A46:AM46"/>
    <mergeCell ref="AN46:AU46"/>
    <mergeCell ref="AV46:BA46"/>
    <mergeCell ref="BB46:BJ46"/>
    <mergeCell ref="BK46:BS46"/>
    <mergeCell ref="BT46:BZ46"/>
    <mergeCell ref="CA46:CG46"/>
    <mergeCell ref="CH46:CN46"/>
    <mergeCell ref="CO46:CU46"/>
    <mergeCell ref="CV46:DD46"/>
    <mergeCell ref="DE46:DM46"/>
    <mergeCell ref="DN46:DT46"/>
    <mergeCell ref="DU46:EA46"/>
    <mergeCell ref="EB46:EH46"/>
    <mergeCell ref="EI46:EO46"/>
    <mergeCell ref="EP46:EY46"/>
    <mergeCell ref="A47:AM47"/>
    <mergeCell ref="AN47:AU47"/>
    <mergeCell ref="AV47:BA47"/>
    <mergeCell ref="BB47:BJ47"/>
    <mergeCell ref="BK47:BS47"/>
    <mergeCell ref="BT47:BZ47"/>
    <mergeCell ref="CA47:CG47"/>
    <mergeCell ref="CH47:CN47"/>
    <mergeCell ref="CO47:CU47"/>
    <mergeCell ref="CV47:DD47"/>
    <mergeCell ref="DE47:DM47"/>
    <mergeCell ref="DN47:DT47"/>
    <mergeCell ref="DU47:EA47"/>
    <mergeCell ref="EB47:EH47"/>
    <mergeCell ref="EI47:EO47"/>
    <mergeCell ref="EP47:EY47"/>
    <mergeCell ref="A48:AM48"/>
    <mergeCell ref="AN48:AU48"/>
    <mergeCell ref="AV48:BA48"/>
    <mergeCell ref="BB48:BJ48"/>
    <mergeCell ref="BK48:BS48"/>
    <mergeCell ref="BT48:BZ48"/>
    <mergeCell ref="CA48:CG48"/>
    <mergeCell ref="CH48:CN48"/>
    <mergeCell ref="CO48:CU48"/>
    <mergeCell ref="CV48:DD48"/>
    <mergeCell ref="DE48:DM48"/>
    <mergeCell ref="DN48:DT48"/>
    <mergeCell ref="DU48:EA48"/>
    <mergeCell ref="EB48:EH48"/>
    <mergeCell ref="EI48:EO48"/>
    <mergeCell ref="EP48:EY48"/>
    <mergeCell ref="A49:AM49"/>
    <mergeCell ref="AN49:AU49"/>
    <mergeCell ref="AV49:BA49"/>
    <mergeCell ref="BB49:BJ49"/>
    <mergeCell ref="BK49:BS49"/>
    <mergeCell ref="BT49:BZ49"/>
    <mergeCell ref="CA49:CG49"/>
    <mergeCell ref="CH49:CN49"/>
    <mergeCell ref="CO49:CU49"/>
    <mergeCell ref="CV49:DD49"/>
    <mergeCell ref="DE49:DM49"/>
    <mergeCell ref="DN49:DT49"/>
    <mergeCell ref="DU49:EA49"/>
    <mergeCell ref="EB49:EH49"/>
    <mergeCell ref="EI49:EO49"/>
    <mergeCell ref="EP49:EY49"/>
    <mergeCell ref="A50:AM50"/>
    <mergeCell ref="AN50:AU50"/>
    <mergeCell ref="AV50:BA50"/>
    <mergeCell ref="BB50:BJ50"/>
    <mergeCell ref="BK50:BS50"/>
    <mergeCell ref="BT50:BZ50"/>
    <mergeCell ref="CA50:CG50"/>
    <mergeCell ref="CH50:CN50"/>
    <mergeCell ref="CO50:CU50"/>
    <mergeCell ref="CV50:DD50"/>
    <mergeCell ref="DE50:DM50"/>
    <mergeCell ref="DN50:DT50"/>
    <mergeCell ref="DU50:EA50"/>
    <mergeCell ref="EB50:EH50"/>
    <mergeCell ref="EI50:EO50"/>
    <mergeCell ref="EP50:EY50"/>
    <mergeCell ref="A51:AM51"/>
    <mergeCell ref="AN51:AU51"/>
    <mergeCell ref="AV51:BA51"/>
    <mergeCell ref="BB51:BJ51"/>
    <mergeCell ref="BK51:BS51"/>
    <mergeCell ref="BT51:BZ51"/>
    <mergeCell ref="CA51:CG51"/>
    <mergeCell ref="CH51:CN51"/>
    <mergeCell ref="CO51:CU51"/>
    <mergeCell ref="CV51:DD51"/>
    <mergeCell ref="DE51:DM51"/>
    <mergeCell ref="DN51:DT51"/>
    <mergeCell ref="DU51:EA51"/>
    <mergeCell ref="EB51:EH51"/>
    <mergeCell ref="EI51:EO51"/>
    <mergeCell ref="EP51:EY51"/>
    <mergeCell ref="A52:AM52"/>
    <mergeCell ref="AN52:AU52"/>
    <mergeCell ref="AV52:BA52"/>
    <mergeCell ref="BB52:BJ52"/>
    <mergeCell ref="BK52:BS52"/>
    <mergeCell ref="BT52:BZ52"/>
    <mergeCell ref="CA52:CG52"/>
    <mergeCell ref="CH52:CN52"/>
    <mergeCell ref="CO52:CU52"/>
    <mergeCell ref="CV52:DD52"/>
    <mergeCell ref="DE52:DM52"/>
    <mergeCell ref="DN52:DT52"/>
    <mergeCell ref="DU52:EA52"/>
    <mergeCell ref="EB52:EH52"/>
    <mergeCell ref="EI52:EO52"/>
    <mergeCell ref="EP52:EY52"/>
    <mergeCell ref="A53:AM53"/>
    <mergeCell ref="AN53:AU53"/>
    <mergeCell ref="AV53:BA53"/>
    <mergeCell ref="BB53:BJ53"/>
    <mergeCell ref="BK53:BS53"/>
    <mergeCell ref="BT53:BZ53"/>
    <mergeCell ref="CA53:CG53"/>
    <mergeCell ref="CH53:CN53"/>
    <mergeCell ref="CO53:CU53"/>
    <mergeCell ref="CV53:DD53"/>
    <mergeCell ref="DE53:DM53"/>
    <mergeCell ref="DN53:DT53"/>
    <mergeCell ref="DU53:EA53"/>
    <mergeCell ref="EB53:EH53"/>
    <mergeCell ref="EI53:EO53"/>
    <mergeCell ref="EP53:EY53"/>
    <mergeCell ref="A54:AM54"/>
    <mergeCell ref="AN54:AU54"/>
    <mergeCell ref="AV54:BA54"/>
    <mergeCell ref="BB54:BJ54"/>
    <mergeCell ref="BK54:BS54"/>
    <mergeCell ref="BT54:BZ54"/>
    <mergeCell ref="CA54:CG54"/>
    <mergeCell ref="CH54:CN54"/>
    <mergeCell ref="CO54:CU54"/>
    <mergeCell ref="CV54:DD54"/>
    <mergeCell ref="DE54:DM54"/>
    <mergeCell ref="DN54:DT54"/>
    <mergeCell ref="DU54:EA54"/>
    <mergeCell ref="EB54:EH54"/>
    <mergeCell ref="EI54:EO54"/>
    <mergeCell ref="EP54:EY54"/>
    <mergeCell ref="A55:AM55"/>
    <mergeCell ref="AN55:AU55"/>
    <mergeCell ref="AV55:BA55"/>
    <mergeCell ref="BB55:BJ55"/>
    <mergeCell ref="BK55:BS55"/>
    <mergeCell ref="BT55:BZ55"/>
    <mergeCell ref="CA55:CG55"/>
    <mergeCell ref="CH55:CN55"/>
    <mergeCell ref="CO55:CU55"/>
    <mergeCell ref="CV55:DD55"/>
    <mergeCell ref="DE55:DM55"/>
    <mergeCell ref="DN55:DT55"/>
    <mergeCell ref="DU55:EA55"/>
    <mergeCell ref="EB55:EH55"/>
    <mergeCell ref="EI55:EO55"/>
    <mergeCell ref="EP55:EY55"/>
    <mergeCell ref="A56:AM56"/>
    <mergeCell ref="AN56:AU56"/>
    <mergeCell ref="AV56:BA56"/>
    <mergeCell ref="BB56:BJ56"/>
    <mergeCell ref="BK56:BS56"/>
    <mergeCell ref="BT56:BZ56"/>
    <mergeCell ref="CA56:CG56"/>
    <mergeCell ref="CH56:CN56"/>
    <mergeCell ref="CO56:CU56"/>
    <mergeCell ref="CV56:DD56"/>
    <mergeCell ref="DE56:DM56"/>
    <mergeCell ref="DN56:DT56"/>
    <mergeCell ref="DU56:EA56"/>
    <mergeCell ref="EB56:EH56"/>
    <mergeCell ref="EI56:EO56"/>
    <mergeCell ref="EP56:EY56"/>
    <mergeCell ref="A57:AM57"/>
    <mergeCell ref="AN57:AU57"/>
    <mergeCell ref="AV57:BA57"/>
    <mergeCell ref="BB57:BJ57"/>
    <mergeCell ref="BK57:BS57"/>
    <mergeCell ref="BT57:BZ57"/>
    <mergeCell ref="CA57:CG57"/>
    <mergeCell ref="CH57:CN57"/>
    <mergeCell ref="CO57:CU57"/>
    <mergeCell ref="CV57:DD57"/>
    <mergeCell ref="DE57:DM57"/>
    <mergeCell ref="DN57:DT57"/>
    <mergeCell ref="DU57:EA57"/>
    <mergeCell ref="EB57:EH57"/>
    <mergeCell ref="EI57:EO57"/>
    <mergeCell ref="EP57:EY57"/>
    <mergeCell ref="A58:EY58"/>
    <mergeCell ref="A59:AM59"/>
    <mergeCell ref="AN59:AU59"/>
    <mergeCell ref="AV59:BA59"/>
    <mergeCell ref="BB59:BJ59"/>
    <mergeCell ref="BK59:BS59"/>
    <mergeCell ref="BT59:BZ59"/>
    <mergeCell ref="CA59:CG59"/>
    <mergeCell ref="CH59:CN59"/>
    <mergeCell ref="CO59:CU59"/>
    <mergeCell ref="CV59:DD59"/>
    <mergeCell ref="DE59:DM59"/>
    <mergeCell ref="DN59:DT59"/>
    <mergeCell ref="DU59:EA59"/>
    <mergeCell ref="EB59:EH59"/>
    <mergeCell ref="EI59:EO59"/>
    <mergeCell ref="EP59:EY59"/>
    <mergeCell ref="A60:AM60"/>
    <mergeCell ref="AN60:AU60"/>
    <mergeCell ref="AV60:BA60"/>
    <mergeCell ref="BB60:BJ60"/>
    <mergeCell ref="BK60:BS60"/>
    <mergeCell ref="BT60:BZ60"/>
    <mergeCell ref="CA60:CG60"/>
    <mergeCell ref="CH60:CN60"/>
    <mergeCell ref="CO60:CU60"/>
    <mergeCell ref="CV60:DD60"/>
    <mergeCell ref="DE60:DM60"/>
    <mergeCell ref="DN60:DT60"/>
    <mergeCell ref="DU60:EA60"/>
    <mergeCell ref="EB60:EH60"/>
    <mergeCell ref="EI60:EO60"/>
    <mergeCell ref="EP60:EY60"/>
    <mergeCell ref="A61:AM61"/>
    <mergeCell ref="AN61:AU61"/>
    <mergeCell ref="AV61:BA61"/>
    <mergeCell ref="BB61:BJ61"/>
    <mergeCell ref="BK61:BS61"/>
    <mergeCell ref="BT61:BZ61"/>
    <mergeCell ref="CA61:CG61"/>
    <mergeCell ref="CH61:CN61"/>
    <mergeCell ref="CO61:CU61"/>
    <mergeCell ref="CV61:DD61"/>
    <mergeCell ref="DE61:DM61"/>
    <mergeCell ref="DN61:DT61"/>
    <mergeCell ref="DU61:EA61"/>
    <mergeCell ref="EB61:EH61"/>
    <mergeCell ref="EI61:EO61"/>
    <mergeCell ref="EP61:EY61"/>
    <mergeCell ref="A62:AM62"/>
    <mergeCell ref="AN62:AU62"/>
    <mergeCell ref="AV62:BA62"/>
    <mergeCell ref="BB62:BJ62"/>
    <mergeCell ref="BK62:BS62"/>
    <mergeCell ref="BT62:BZ62"/>
    <mergeCell ref="CA62:CG62"/>
    <mergeCell ref="CH62:CN62"/>
    <mergeCell ref="CO62:CU62"/>
    <mergeCell ref="CV62:DD62"/>
    <mergeCell ref="DE62:DM62"/>
    <mergeCell ref="DN62:DT62"/>
    <mergeCell ref="DU62:EA62"/>
    <mergeCell ref="EB62:EH62"/>
    <mergeCell ref="EI62:EO62"/>
    <mergeCell ref="EP62:EY62"/>
    <mergeCell ref="A63:AM63"/>
    <mergeCell ref="AN63:AU63"/>
    <mergeCell ref="AV63:BA63"/>
    <mergeCell ref="BB63:BJ63"/>
    <mergeCell ref="BK63:BS63"/>
    <mergeCell ref="BT63:BZ63"/>
    <mergeCell ref="CA63:CG63"/>
    <mergeCell ref="CH63:CN63"/>
    <mergeCell ref="CO63:CU63"/>
    <mergeCell ref="CV63:DD63"/>
    <mergeCell ref="DE63:DM63"/>
    <mergeCell ref="DN63:DT63"/>
    <mergeCell ref="DU63:EA63"/>
    <mergeCell ref="EB63:EH63"/>
    <mergeCell ref="EI63:EO63"/>
    <mergeCell ref="EP63:EY63"/>
    <mergeCell ref="A64:AM64"/>
    <mergeCell ref="AN64:AU64"/>
    <mergeCell ref="AV64:BA64"/>
    <mergeCell ref="BB64:BJ64"/>
    <mergeCell ref="BK64:BS64"/>
    <mergeCell ref="BT64:BZ64"/>
    <mergeCell ref="CA64:CG64"/>
    <mergeCell ref="CH64:CN64"/>
    <mergeCell ref="CO64:CU64"/>
    <mergeCell ref="CV64:DD64"/>
    <mergeCell ref="DE64:DM64"/>
    <mergeCell ref="DN64:DT64"/>
    <mergeCell ref="DU64:EA64"/>
    <mergeCell ref="EB64:EH64"/>
    <mergeCell ref="EI64:EO64"/>
    <mergeCell ref="EP64:EY64"/>
    <mergeCell ref="A65:AM65"/>
    <mergeCell ref="AN65:AU65"/>
    <mergeCell ref="AV65:BA65"/>
    <mergeCell ref="BB65:BJ65"/>
    <mergeCell ref="BK65:BS65"/>
    <mergeCell ref="EP65:EY65"/>
    <mergeCell ref="A66:AM66"/>
    <mergeCell ref="AN66:AU66"/>
    <mergeCell ref="AV66:BA66"/>
    <mergeCell ref="BB66:BJ66"/>
    <mergeCell ref="BK66:BS66"/>
    <mergeCell ref="BT65:BZ65"/>
    <mergeCell ref="CA65:CG65"/>
    <mergeCell ref="CH65:CN65"/>
    <mergeCell ref="CO65:CU65"/>
    <mergeCell ref="DN65:DT65"/>
    <mergeCell ref="DU65:EA65"/>
    <mergeCell ref="EB65:EH65"/>
    <mergeCell ref="EI65:EO65"/>
    <mergeCell ref="CV65:DD65"/>
    <mergeCell ref="DE65:DM65"/>
    <mergeCell ref="EP66:EY66"/>
    <mergeCell ref="A67:AM67"/>
    <mergeCell ref="AN67:AU67"/>
    <mergeCell ref="AV67:BA67"/>
    <mergeCell ref="BB67:BJ67"/>
    <mergeCell ref="BK67:BS67"/>
    <mergeCell ref="BT66:BZ66"/>
    <mergeCell ref="CA66:CG66"/>
    <mergeCell ref="CH66:CN66"/>
    <mergeCell ref="CO66:CU66"/>
    <mergeCell ref="EB66:EH66"/>
    <mergeCell ref="EI66:EO66"/>
    <mergeCell ref="CV66:DD66"/>
    <mergeCell ref="DE66:DM66"/>
    <mergeCell ref="EB67:EH67"/>
    <mergeCell ref="EI67:EO67"/>
    <mergeCell ref="DN67:DT67"/>
    <mergeCell ref="DU67:EA67"/>
    <mergeCell ref="DN66:DT66"/>
    <mergeCell ref="DU66:EA66"/>
    <mergeCell ref="EP67:EY67"/>
    <mergeCell ref="A74:EY74"/>
    <mergeCell ref="BT67:BZ67"/>
    <mergeCell ref="CA67:CG67"/>
    <mergeCell ref="CH67:CN67"/>
    <mergeCell ref="CO67:CU67"/>
    <mergeCell ref="CV67:DD67"/>
    <mergeCell ref="DE67:DM67"/>
    <mergeCell ref="A75:AM76"/>
    <mergeCell ref="AN75:AU76"/>
    <mergeCell ref="AV75:BA76"/>
    <mergeCell ref="BB75:BJ76"/>
    <mergeCell ref="BK75:BS76"/>
    <mergeCell ref="BT75:CU75"/>
    <mergeCell ref="CV75:DD76"/>
    <mergeCell ref="DE75:DM76"/>
    <mergeCell ref="DN75:EO75"/>
    <mergeCell ref="EP75:EY76"/>
    <mergeCell ref="BT76:BZ76"/>
    <mergeCell ref="CA76:CG76"/>
    <mergeCell ref="CH76:CN76"/>
    <mergeCell ref="CO76:CU76"/>
    <mergeCell ref="DN76:DT76"/>
    <mergeCell ref="DU76:EA76"/>
    <mergeCell ref="EB76:EH76"/>
    <mergeCell ref="EI76:EO76"/>
    <mergeCell ref="A77:AM77"/>
    <mergeCell ref="AN77:AU77"/>
    <mergeCell ref="AV77:BA77"/>
    <mergeCell ref="BB77:BJ77"/>
    <mergeCell ref="BK77:BS77"/>
    <mergeCell ref="BT77:BZ77"/>
    <mergeCell ref="CA77:CG77"/>
    <mergeCell ref="CH77:CN77"/>
    <mergeCell ref="CO77:CU77"/>
    <mergeCell ref="CV77:DD77"/>
    <mergeCell ref="DE77:DM77"/>
    <mergeCell ref="DN77:DT77"/>
    <mergeCell ref="DU77:EA77"/>
    <mergeCell ref="EB77:EH77"/>
    <mergeCell ref="EI77:EO77"/>
    <mergeCell ref="EP77:EY77"/>
    <mergeCell ref="A78:AM78"/>
    <mergeCell ref="AN78:AU78"/>
    <mergeCell ref="AV78:BA78"/>
    <mergeCell ref="BB78:BJ78"/>
    <mergeCell ref="BK78:BS78"/>
    <mergeCell ref="BT78:BZ78"/>
    <mergeCell ref="CA78:CG78"/>
    <mergeCell ref="CH78:CN78"/>
    <mergeCell ref="CO78:CU78"/>
    <mergeCell ref="CV78:DD78"/>
    <mergeCell ref="DE78:DM78"/>
    <mergeCell ref="DN78:DT78"/>
    <mergeCell ref="DU78:EA78"/>
    <mergeCell ref="EB78:EH78"/>
    <mergeCell ref="EI78:EO78"/>
    <mergeCell ref="EP78:EY78"/>
    <mergeCell ref="A79:AM79"/>
    <mergeCell ref="AN79:AU79"/>
    <mergeCell ref="AV79:BA79"/>
    <mergeCell ref="BB79:BJ79"/>
    <mergeCell ref="BK79:BS79"/>
    <mergeCell ref="BT79:BZ79"/>
    <mergeCell ref="CA79:CG79"/>
    <mergeCell ref="CH79:CN79"/>
    <mergeCell ref="CO79:CU79"/>
    <mergeCell ref="CV79:DD79"/>
    <mergeCell ref="DE79:DM79"/>
    <mergeCell ref="DN79:DT79"/>
    <mergeCell ref="DU79:EA79"/>
    <mergeCell ref="EB79:EH79"/>
    <mergeCell ref="EI79:EO79"/>
    <mergeCell ref="EP79:EY79"/>
    <mergeCell ref="A80:AM80"/>
    <mergeCell ref="AN80:AU80"/>
    <mergeCell ref="AV80:BA80"/>
    <mergeCell ref="BB80:BJ80"/>
    <mergeCell ref="BK80:BS80"/>
    <mergeCell ref="BT80:BZ80"/>
    <mergeCell ref="CA80:CG80"/>
    <mergeCell ref="CH80:CN80"/>
    <mergeCell ref="CO80:CU80"/>
    <mergeCell ref="CV80:DD80"/>
    <mergeCell ref="DE80:DM80"/>
    <mergeCell ref="DN80:DT80"/>
    <mergeCell ref="DU80:EA80"/>
    <mergeCell ref="EB80:EH80"/>
    <mergeCell ref="EI80:EO80"/>
    <mergeCell ref="EP80:EY80"/>
    <mergeCell ref="A81:AM81"/>
    <mergeCell ref="AN81:AU81"/>
    <mergeCell ref="AV81:BA81"/>
    <mergeCell ref="BB81:BJ81"/>
    <mergeCell ref="BK81:BS81"/>
    <mergeCell ref="BT81:BZ81"/>
    <mergeCell ref="CA81:CG81"/>
    <mergeCell ref="CH81:CN81"/>
    <mergeCell ref="CO81:CU81"/>
    <mergeCell ref="CV81:DD81"/>
    <mergeCell ref="DE81:DM81"/>
    <mergeCell ref="DN81:DT81"/>
    <mergeCell ref="DU81:EA81"/>
    <mergeCell ref="EB81:EH81"/>
    <mergeCell ref="EI81:EO81"/>
    <mergeCell ref="EP81:EY81"/>
    <mergeCell ref="A82:AM82"/>
    <mergeCell ref="AN82:AU82"/>
    <mergeCell ref="AV82:BA82"/>
    <mergeCell ref="BB82:BJ82"/>
    <mergeCell ref="BK82:BS82"/>
    <mergeCell ref="BT82:BZ82"/>
    <mergeCell ref="CA82:CG82"/>
    <mergeCell ref="CH82:CN82"/>
    <mergeCell ref="CO82:CU82"/>
    <mergeCell ref="CV82:DD82"/>
    <mergeCell ref="DE82:DM82"/>
    <mergeCell ref="DN82:DT82"/>
    <mergeCell ref="DU82:EA82"/>
    <mergeCell ref="EB82:EH82"/>
    <mergeCell ref="EI82:EO82"/>
    <mergeCell ref="EP82:EY82"/>
    <mergeCell ref="A83:AM83"/>
    <mergeCell ref="AN83:AU83"/>
    <mergeCell ref="AV83:BA83"/>
    <mergeCell ref="BB83:BJ83"/>
    <mergeCell ref="BK83:BS83"/>
    <mergeCell ref="BT83:BZ83"/>
    <mergeCell ref="CA83:CG83"/>
    <mergeCell ref="CH83:CN83"/>
    <mergeCell ref="CO83:CU83"/>
    <mergeCell ref="CV83:DD83"/>
    <mergeCell ref="DE83:DM83"/>
    <mergeCell ref="DN83:DT83"/>
    <mergeCell ref="DU83:EA83"/>
    <mergeCell ref="EB83:EH83"/>
    <mergeCell ref="EI83:EO83"/>
    <mergeCell ref="EP83:EY83"/>
    <mergeCell ref="A84:AM84"/>
    <mergeCell ref="AN84:AU84"/>
    <mergeCell ref="AV84:BA84"/>
    <mergeCell ref="BB84:BJ84"/>
    <mergeCell ref="BK84:BS84"/>
    <mergeCell ref="BT84:BZ84"/>
    <mergeCell ref="CA84:CG84"/>
    <mergeCell ref="CH84:CN84"/>
    <mergeCell ref="CO84:CU84"/>
    <mergeCell ref="CV84:DD84"/>
    <mergeCell ref="DE84:DM84"/>
    <mergeCell ref="DN84:DT84"/>
    <mergeCell ref="DU84:EA84"/>
    <mergeCell ref="EB84:EH84"/>
    <mergeCell ref="DN92:EH92"/>
    <mergeCell ref="EJ92:EY92"/>
    <mergeCell ref="DN93:EH93"/>
    <mergeCell ref="EJ93:EY93"/>
    <mergeCell ref="EI84:EO84"/>
    <mergeCell ref="EP84:EY84"/>
    <mergeCell ref="DN90:EH90"/>
    <mergeCell ref="EJ90:EY90"/>
    <mergeCell ref="DN91:EH91"/>
    <mergeCell ref="EJ91:EY91"/>
  </mergeCells>
  <printOptions/>
  <pageMargins left="0.7874015748031497" right="0.7086614173228347" top="0.5905511811023623" bottom="0.3937007874015748" header="0.1968503937007874" footer="0.1968503937007874"/>
  <pageSetup fitToHeight="1" fitToWidth="1" horizontalDpi="600" verticalDpi="600" orientation="portrait" paperSize="8" scale="4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12155</cp:lastModifiedBy>
  <cp:lastPrinted>2016-04-20T03:43:23Z</cp:lastPrinted>
  <dcterms:created xsi:type="dcterms:W3CDTF">2014-08-15T10:06:32Z</dcterms:created>
  <dcterms:modified xsi:type="dcterms:W3CDTF">2017-03-27T05:10:40Z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